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ropbox\Private\"/>
    </mc:Choice>
  </mc:AlternateContent>
  <xr:revisionPtr revIDLastSave="0" documentId="13_ncr:1_{B0CEB300-C5C0-4999-9618-30A6CF0450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yrol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5" i="3"/>
  <c r="G6" i="3"/>
  <c r="L6" i="3" s="1"/>
  <c r="G7" i="3"/>
  <c r="G8" i="3"/>
  <c r="L8" i="3" s="1"/>
  <c r="G9" i="3"/>
  <c r="L9" i="3" s="1"/>
  <c r="G10" i="3"/>
  <c r="L10" i="3" s="1"/>
  <c r="G11" i="3"/>
  <c r="G12" i="3"/>
  <c r="L12" i="3" s="1"/>
  <c r="G13" i="3"/>
  <c r="G14" i="3"/>
  <c r="G15" i="3"/>
  <c r="G16" i="3"/>
  <c r="G17" i="3"/>
  <c r="G18" i="3"/>
  <c r="G19" i="3"/>
  <c r="G20" i="3"/>
  <c r="G21" i="3"/>
  <c r="G22" i="3"/>
  <c r="G23" i="3"/>
  <c r="G24" i="3"/>
  <c r="G5" i="3"/>
  <c r="L5" i="3" s="1"/>
  <c r="L7" i="3"/>
  <c r="L11" i="3"/>
  <c r="AS6" i="3" l="1"/>
  <c r="AS7" i="3" l="1"/>
  <c r="AS8" i="3" l="1"/>
  <c r="AR6" i="3"/>
  <c r="AR7" i="3" s="1"/>
  <c r="AR8" i="3" s="1"/>
  <c r="AR9" i="3" s="1"/>
  <c r="AR10" i="3" s="1"/>
  <c r="AR11" i="3" s="1"/>
  <c r="AR12" i="3" s="1"/>
  <c r="AR13" i="3" s="1"/>
  <c r="AR14" i="3" s="1"/>
  <c r="AR15" i="3" s="1"/>
  <c r="AR16" i="3" s="1"/>
  <c r="AR17" i="3" s="1"/>
  <c r="AR18" i="3" s="1"/>
  <c r="AR19" i="3" s="1"/>
  <c r="AR20" i="3" s="1"/>
  <c r="AR21" i="3" s="1"/>
  <c r="AR22" i="3" s="1"/>
  <c r="AR23" i="3" s="1"/>
  <c r="AR24" i="3" s="1"/>
  <c r="AS9" i="3" l="1"/>
  <c r="AQ6" i="3"/>
  <c r="AQ7" i="3" s="1"/>
  <c r="AQ8" i="3" s="1"/>
  <c r="AQ9" i="3" s="1"/>
  <c r="AQ10" i="3" s="1"/>
  <c r="AQ11" i="3" s="1"/>
  <c r="AQ12" i="3" s="1"/>
  <c r="AQ13" i="3" s="1"/>
  <c r="AQ14" i="3" s="1"/>
  <c r="AQ15" i="3" s="1"/>
  <c r="AQ16" i="3" s="1"/>
  <c r="AQ17" i="3" s="1"/>
  <c r="AQ18" i="3" s="1"/>
  <c r="AQ19" i="3" s="1"/>
  <c r="AQ20" i="3" s="1"/>
  <c r="AQ21" i="3" s="1"/>
  <c r="AQ22" i="3" s="1"/>
  <c r="AQ23" i="3" s="1"/>
  <c r="AQ24" i="3" s="1"/>
  <c r="AS10" i="3" l="1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Z8" i="3" l="1"/>
  <c r="Z10" i="3"/>
  <c r="Z12" i="3"/>
  <c r="Z14" i="3"/>
  <c r="Z16" i="3"/>
  <c r="Z18" i="3"/>
  <c r="Z20" i="3"/>
  <c r="Z22" i="3"/>
  <c r="Z24" i="3"/>
  <c r="Z6" i="3"/>
  <c r="Z7" i="3"/>
  <c r="Z9" i="3"/>
  <c r="Z11" i="3"/>
  <c r="Z13" i="3"/>
  <c r="Z15" i="3"/>
  <c r="Z17" i="3"/>
  <c r="Z19" i="3"/>
  <c r="Z21" i="3"/>
  <c r="Z23" i="3"/>
  <c r="AS11" i="3"/>
  <c r="AS12" i="3" l="1"/>
  <c r="AS13" i="3" l="1"/>
  <c r="AS14" i="3" l="1"/>
  <c r="AS15" i="3" l="1"/>
  <c r="L13" i="3"/>
  <c r="AS16" i="3" l="1"/>
  <c r="L14" i="3"/>
  <c r="L15" i="3" l="1"/>
  <c r="AS17" i="3"/>
  <c r="AS18" i="3" l="1"/>
  <c r="L16" i="3"/>
  <c r="L17" i="3" l="1"/>
  <c r="AS19" i="3"/>
  <c r="AS20" i="3" l="1"/>
  <c r="L18" i="3"/>
  <c r="L19" i="3" l="1"/>
  <c r="AS21" i="3"/>
  <c r="L20" i="3" l="1"/>
  <c r="AS22" i="3"/>
  <c r="L21" i="3" l="1"/>
  <c r="AS23" i="3"/>
  <c r="AS24" i="3" l="1"/>
  <c r="L22" i="3"/>
  <c r="L24" i="3" l="1"/>
  <c r="L23" i="3"/>
  <c r="F21" i="3"/>
  <c r="F12" i="3"/>
  <c r="K12" i="3" s="1"/>
  <c r="F16" i="3"/>
  <c r="F7" i="3"/>
  <c r="H7" i="3" s="1"/>
  <c r="F19" i="3"/>
  <c r="H19" i="3" s="1"/>
  <c r="K19" i="3"/>
  <c r="F22" i="3"/>
  <c r="F5" i="3"/>
  <c r="O23" i="3" s="1"/>
  <c r="F15" i="3"/>
  <c r="H15" i="3" s="1"/>
  <c r="F24" i="3"/>
  <c r="H24" i="3" s="1"/>
  <c r="F10" i="3"/>
  <c r="H10" i="3" s="1"/>
  <c r="F13" i="3"/>
  <c r="F20" i="3"/>
  <c r="K20" i="3" s="1"/>
  <c r="F9" i="3"/>
  <c r="H9" i="3" s="1"/>
  <c r="F14" i="3"/>
  <c r="F11" i="3"/>
  <c r="H11" i="3" s="1"/>
  <c r="F17" i="3"/>
  <c r="H17" i="3" s="1"/>
  <c r="F23" i="3"/>
  <c r="H23" i="3" s="1"/>
  <c r="F6" i="3"/>
  <c r="K6" i="3" s="1"/>
  <c r="F18" i="3"/>
  <c r="F8" i="3"/>
  <c r="H8" i="3" s="1"/>
  <c r="U23" i="3" l="1"/>
  <c r="R23" i="3"/>
  <c r="Y23" i="3" s="1"/>
  <c r="S23" i="3"/>
  <c r="U9" i="3"/>
  <c r="R9" i="3"/>
  <c r="S9" i="3"/>
  <c r="U24" i="3"/>
  <c r="S24" i="3"/>
  <c r="R24" i="3"/>
  <c r="U8" i="3"/>
  <c r="S8" i="3"/>
  <c r="R8" i="3"/>
  <c r="U17" i="3"/>
  <c r="R17" i="3"/>
  <c r="S17" i="3"/>
  <c r="U15" i="3"/>
  <c r="R15" i="3"/>
  <c r="S15" i="3"/>
  <c r="R19" i="3"/>
  <c r="S19" i="3"/>
  <c r="R11" i="3"/>
  <c r="S11" i="3"/>
  <c r="U7" i="3"/>
  <c r="R7" i="3"/>
  <c r="S7" i="3"/>
  <c r="S10" i="3"/>
  <c r="R10" i="3"/>
  <c r="K15" i="3"/>
  <c r="W19" i="3"/>
  <c r="X19" i="3" s="1"/>
  <c r="AA19" i="3" s="1"/>
  <c r="U19" i="3"/>
  <c r="U11" i="3"/>
  <c r="U10" i="3"/>
  <c r="K8" i="3"/>
  <c r="K23" i="3"/>
  <c r="K10" i="3"/>
  <c r="K24" i="3"/>
  <c r="K7" i="3"/>
  <c r="W7" i="3"/>
  <c r="X7" i="3" s="1"/>
  <c r="O11" i="3"/>
  <c r="Y11" i="3" s="1"/>
  <c r="H20" i="3"/>
  <c r="W11" i="3"/>
  <c r="X11" i="3" s="1"/>
  <c r="K9" i="3"/>
  <c r="W17" i="3"/>
  <c r="X17" i="3" s="1"/>
  <c r="H6" i="3"/>
  <c r="W9" i="3"/>
  <c r="X9" i="3" s="1"/>
  <c r="W24" i="3"/>
  <c r="X24" i="3" s="1"/>
  <c r="K16" i="3"/>
  <c r="H16" i="3"/>
  <c r="H21" i="3"/>
  <c r="K21" i="3"/>
  <c r="W23" i="3"/>
  <c r="X23" i="3" s="1"/>
  <c r="K18" i="3"/>
  <c r="H18" i="3"/>
  <c r="H14" i="3"/>
  <c r="K14" i="3"/>
  <c r="O19" i="3"/>
  <c r="O18" i="3"/>
  <c r="O10" i="3"/>
  <c r="O17" i="3"/>
  <c r="Y17" i="3" s="1"/>
  <c r="O13" i="3"/>
  <c r="O5" i="3"/>
  <c r="O21" i="3"/>
  <c r="O22" i="3"/>
  <c r="O14" i="3"/>
  <c r="K5" i="3"/>
  <c r="H5" i="3"/>
  <c r="O6" i="3"/>
  <c r="O12" i="3"/>
  <c r="O20" i="3"/>
  <c r="O7" i="3"/>
  <c r="O8" i="3"/>
  <c r="Y8" i="3" s="1"/>
  <c r="O9" i="3"/>
  <c r="Y9" i="3" s="1"/>
  <c r="O15" i="3"/>
  <c r="Y15" i="3" s="1"/>
  <c r="O16" i="3"/>
  <c r="K22" i="3"/>
  <c r="H22" i="3"/>
  <c r="W10" i="3"/>
  <c r="X10" i="3" s="1"/>
  <c r="W8" i="3"/>
  <c r="X8" i="3" s="1"/>
  <c r="H12" i="3"/>
  <c r="W15" i="3"/>
  <c r="X15" i="3" s="1"/>
  <c r="O24" i="3"/>
  <c r="K17" i="3"/>
  <c r="H13" i="3"/>
  <c r="K13" i="3"/>
  <c r="K11" i="3"/>
  <c r="Q5" i="3" l="1"/>
  <c r="Y7" i="3"/>
  <c r="Y10" i="3"/>
  <c r="Y24" i="3"/>
  <c r="Y19" i="3"/>
  <c r="U22" i="3"/>
  <c r="S22" i="3"/>
  <c r="R22" i="3"/>
  <c r="U16" i="3"/>
  <c r="S16" i="3"/>
  <c r="R16" i="3"/>
  <c r="Y16" i="3" s="1"/>
  <c r="S6" i="3"/>
  <c r="R6" i="3"/>
  <c r="U20" i="3"/>
  <c r="S20" i="3"/>
  <c r="R20" i="3"/>
  <c r="U13" i="3"/>
  <c r="R13" i="3"/>
  <c r="S13" i="3"/>
  <c r="U12" i="3"/>
  <c r="S12" i="3"/>
  <c r="R12" i="3"/>
  <c r="U14" i="3"/>
  <c r="Y14" i="3" s="1"/>
  <c r="S14" i="3"/>
  <c r="R14" i="3"/>
  <c r="U18" i="3"/>
  <c r="S18" i="3"/>
  <c r="Y18" i="3" s="1"/>
  <c r="R18" i="3"/>
  <c r="U21" i="3"/>
  <c r="R21" i="3"/>
  <c r="S21" i="3"/>
  <c r="Y21" i="3" s="1"/>
  <c r="R5" i="3"/>
  <c r="S5" i="3"/>
  <c r="AI11" i="3"/>
  <c r="AI17" i="3"/>
  <c r="AI7" i="3"/>
  <c r="U5" i="3"/>
  <c r="AG23" i="3"/>
  <c r="W6" i="3"/>
  <c r="X6" i="3" s="1"/>
  <c r="AA6" i="3" s="1"/>
  <c r="U6" i="3"/>
  <c r="AG19" i="3"/>
  <c r="AA10" i="3"/>
  <c r="AF17" i="3"/>
  <c r="AG7" i="3"/>
  <c r="AG8" i="3"/>
  <c r="AF11" i="3"/>
  <c r="AG9" i="3"/>
  <c r="AH9" i="3" s="1"/>
  <c r="AF7" i="3"/>
  <c r="W20" i="3"/>
  <c r="X20" i="3" s="1"/>
  <c r="W13" i="3"/>
  <c r="X13" i="3" s="1"/>
  <c r="AA15" i="3"/>
  <c r="AG15" i="3"/>
  <c r="W12" i="3"/>
  <c r="X12" i="3" s="1"/>
  <c r="W22" i="3"/>
  <c r="X22" i="3" s="1"/>
  <c r="AI15" i="3"/>
  <c r="AB15" i="3" s="1"/>
  <c r="AF15" i="3"/>
  <c r="AI23" i="3"/>
  <c r="AF23" i="3"/>
  <c r="AI8" i="3"/>
  <c r="AF8" i="3"/>
  <c r="AI24" i="3"/>
  <c r="AB24" i="3" s="1"/>
  <c r="AF24" i="3"/>
  <c r="AI10" i="3"/>
  <c r="AB10" i="3" s="1"/>
  <c r="AF10" i="3"/>
  <c r="W5" i="3"/>
  <c r="X5" i="3" s="1"/>
  <c r="W14" i="3"/>
  <c r="X14" i="3" s="1"/>
  <c r="W18" i="3"/>
  <c r="X18" i="3" s="1"/>
  <c r="AI19" i="3"/>
  <c r="AF19" i="3"/>
  <c r="W21" i="3"/>
  <c r="X21" i="3" s="1"/>
  <c r="W16" i="3"/>
  <c r="X16" i="3" s="1"/>
  <c r="AA24" i="3"/>
  <c r="AG24" i="3"/>
  <c r="AI9" i="3"/>
  <c r="AF9" i="3"/>
  <c r="Y20" i="3" l="1"/>
  <c r="Y22" i="3"/>
  <c r="Y12" i="3"/>
  <c r="Y13" i="3"/>
  <c r="Y6" i="3"/>
  <c r="Z5" i="3"/>
  <c r="Y5" i="3"/>
  <c r="AB19" i="3"/>
  <c r="AC19" i="3" s="1"/>
  <c r="AD19" i="3" s="1"/>
  <c r="AE19" i="3" s="1"/>
  <c r="AB7" i="3"/>
  <c r="AC10" i="3"/>
  <c r="AC15" i="3"/>
  <c r="AD15" i="3" s="1"/>
  <c r="AE15" i="3" s="1"/>
  <c r="AC24" i="3"/>
  <c r="AD24" i="3" s="1"/>
  <c r="AE24" i="3" s="1"/>
  <c r="AA23" i="3"/>
  <c r="AB23" i="3" s="1"/>
  <c r="AG6" i="3"/>
  <c r="AA7" i="3"/>
  <c r="AD10" i="3"/>
  <c r="AE10" i="3" s="1"/>
  <c r="AG10" i="3"/>
  <c r="AH10" i="3" s="1"/>
  <c r="AH19" i="3"/>
  <c r="AA5" i="3"/>
  <c r="AA8" i="3"/>
  <c r="AB8" i="3" s="1"/>
  <c r="AI6" i="3"/>
  <c r="AF6" i="3"/>
  <c r="AH8" i="3"/>
  <c r="AH24" i="3"/>
  <c r="AA9" i="3"/>
  <c r="AA20" i="3"/>
  <c r="AG20" i="3"/>
  <c r="AI20" i="3"/>
  <c r="AB20" i="3" s="1"/>
  <c r="AF20" i="3"/>
  <c r="AG16" i="3"/>
  <c r="AA16" i="3"/>
  <c r="AA14" i="3"/>
  <c r="AG14" i="3"/>
  <c r="AA18" i="3"/>
  <c r="AG18" i="3"/>
  <c r="AA22" i="3"/>
  <c r="AG22" i="3"/>
  <c r="AA13" i="3"/>
  <c r="AG13" i="3"/>
  <c r="AA12" i="3"/>
  <c r="AG12" i="3"/>
  <c r="AH15" i="3"/>
  <c r="AI13" i="3"/>
  <c r="AB13" i="3" s="1"/>
  <c r="AF13" i="3"/>
  <c r="AI18" i="3"/>
  <c r="AF18" i="3"/>
  <c r="AF5" i="3"/>
  <c r="AI5" i="3"/>
  <c r="AB5" i="3" s="1"/>
  <c r="AA11" i="3"/>
  <c r="AB11" i="3" s="1"/>
  <c r="AG11" i="3"/>
  <c r="AH11" i="3" s="1"/>
  <c r="AI12" i="3"/>
  <c r="AF12" i="3"/>
  <c r="AI21" i="3"/>
  <c r="AF21" i="3"/>
  <c r="AF14" i="3"/>
  <c r="AI14" i="3"/>
  <c r="AG21" i="3"/>
  <c r="AA21" i="3"/>
  <c r="AI22" i="3"/>
  <c r="AF22" i="3"/>
  <c r="AH7" i="3"/>
  <c r="AH23" i="3"/>
  <c r="AI16" i="3"/>
  <c r="AF16" i="3"/>
  <c r="AA17" i="3"/>
  <c r="AB17" i="3" s="1"/>
  <c r="AG17" i="3"/>
  <c r="AH17" i="3" s="1"/>
  <c r="AB14" i="3" l="1"/>
  <c r="AC14" i="3" s="1"/>
  <c r="AD14" i="3" s="1"/>
  <c r="AE14" i="3" s="1"/>
  <c r="AB16" i="3"/>
  <c r="AC16" i="3" s="1"/>
  <c r="AD16" i="3" s="1"/>
  <c r="AE16" i="3" s="1"/>
  <c r="AC8" i="3"/>
  <c r="AD8" i="3" s="1"/>
  <c r="AE8" i="3" s="1"/>
  <c r="AC23" i="3"/>
  <c r="AD23" i="3" s="1"/>
  <c r="AE23" i="3" s="1"/>
  <c r="AB12" i="3"/>
  <c r="AC12" i="3" s="1"/>
  <c r="AD12" i="3" s="1"/>
  <c r="AE12" i="3" s="1"/>
  <c r="AC7" i="3"/>
  <c r="AD7" i="3" s="1"/>
  <c r="AE7" i="3" s="1"/>
  <c r="AB22" i="3"/>
  <c r="AC22" i="3" s="1"/>
  <c r="AD22" i="3" s="1"/>
  <c r="AE22" i="3" s="1"/>
  <c r="AB21" i="3"/>
  <c r="AC21" i="3" s="1"/>
  <c r="AD21" i="3" s="1"/>
  <c r="AE21" i="3" s="1"/>
  <c r="AB18" i="3"/>
  <c r="AB6" i="3"/>
  <c r="AC6" i="3" s="1"/>
  <c r="AD6" i="3" s="1"/>
  <c r="AE6" i="3" s="1"/>
  <c r="AB9" i="3"/>
  <c r="AC9" i="3" s="1"/>
  <c r="AD9" i="3" s="1"/>
  <c r="AE9" i="3" s="1"/>
  <c r="AC18" i="3"/>
  <c r="AC20" i="3"/>
  <c r="AD20" i="3" s="1"/>
  <c r="AE20" i="3" s="1"/>
  <c r="AC13" i="3"/>
  <c r="AD13" i="3" s="1"/>
  <c r="AE13" i="3" s="1"/>
  <c r="AC11" i="3"/>
  <c r="AD11" i="3" s="1"/>
  <c r="AE11" i="3" s="1"/>
  <c r="AC17" i="3"/>
  <c r="AD17" i="3" s="1"/>
  <c r="AE17" i="3" s="1"/>
  <c r="AC5" i="3"/>
  <c r="AD5" i="3" s="1"/>
  <c r="AE5" i="3" s="1"/>
  <c r="AH6" i="3"/>
  <c r="AH20" i="3"/>
  <c r="AD18" i="3"/>
  <c r="AE18" i="3" s="1"/>
  <c r="AG5" i="3"/>
  <c r="AH5" i="3" s="1"/>
  <c r="AH18" i="3"/>
  <c r="AH22" i="3"/>
  <c r="AH21" i="3"/>
  <c r="AH13" i="3"/>
  <c r="AH12" i="3"/>
  <c r="AH14" i="3"/>
  <c r="AH16" i="3"/>
</calcChain>
</file>

<file path=xl/sharedStrings.xml><?xml version="1.0" encoding="utf-8"?>
<sst xmlns="http://schemas.openxmlformats.org/spreadsheetml/2006/main" count="119" uniqueCount="59">
  <si>
    <t>گروه شغلی</t>
  </si>
  <si>
    <t>حق مسکن</t>
  </si>
  <si>
    <t>حق بن</t>
  </si>
  <si>
    <t>ساعات اضافه کاری</t>
  </si>
  <si>
    <t>مبلغ هر ساعت</t>
  </si>
  <si>
    <t>مالیات</t>
  </si>
  <si>
    <t>کل هزینه کارفرما</t>
  </si>
  <si>
    <t>درآمد مشمول بیمه</t>
  </si>
  <si>
    <t>درآمد مشمول مالیات</t>
  </si>
  <si>
    <t>مزد روزانه</t>
  </si>
  <si>
    <t>تعداد اولاد</t>
  </si>
  <si>
    <t>کارکرد به روز</t>
  </si>
  <si>
    <t>بیمه سهم کارفرما 23%</t>
  </si>
  <si>
    <t>پایه سنوات یک‌ماه</t>
  </si>
  <si>
    <t>دستمزد ماهیانه</t>
  </si>
  <si>
    <t>حق مسکن امسال:</t>
  </si>
  <si>
    <t>حق بن امسال:</t>
  </si>
  <si>
    <t>مبلغ اضافه‌کاری</t>
  </si>
  <si>
    <t>جمع کل حقوق و مزایا</t>
  </si>
  <si>
    <t>تهیه کننده:</t>
  </si>
  <si>
    <t>تاریخ تهیه:</t>
  </si>
  <si>
    <t>شرکت خدمات گستر تریفه - سلیمی‌زاده</t>
  </si>
  <si>
    <t>خالص پرداختی بدون عیدی و سنوات و مرخصی</t>
  </si>
  <si>
    <t>عیدی و سنوات و مرخصی 12 ماه</t>
  </si>
  <si>
    <t>خالص حقوق پرداختنی</t>
  </si>
  <si>
    <t>سنوات (سال)</t>
  </si>
  <si>
    <t>مزد روزانه + پایه سنوات</t>
  </si>
  <si>
    <t>حداقل مزد روزانه</t>
  </si>
  <si>
    <t>پایه سنوات (کل سال‌ها)</t>
  </si>
  <si>
    <t>با تغییر در خانه‌های قرمزرنگ، مانند کارکرد، تعداد اولاد و ... می‌توانید لیست را مطابق میل خود نمایش دهید</t>
  </si>
  <si>
    <t>این لیست براساس مصوبه شورای عالی کار  تنظیم شده است و ممکن است تغییر کند، لذا این لیست نمی‌تواند ملاک قطعی شود و تهیه‌کننده مسئولیتی در قبال آن ندارد.</t>
  </si>
  <si>
    <t>مالیات بالاتر از مبلغ زیر: 10%</t>
  </si>
  <si>
    <t>مالیات بالاتر از مبلغ زیر: 15%</t>
  </si>
  <si>
    <t>مالیات بالاتر از مبلغ زیر: 20%</t>
  </si>
  <si>
    <t>تعداد روزهای این ماه -&gt;</t>
  </si>
  <si>
    <t>فروش ایام مرخصی به روز (حداکثر 2.5)</t>
  </si>
  <si>
    <t>مالیات بالاتر از مبلغ زیر: 30%</t>
  </si>
  <si>
    <t>لیست حقوق و دستمزد کارگران در سال 1403</t>
  </si>
  <si>
    <t>حق تاهل:</t>
  </si>
  <si>
    <t>1403/01/05</t>
  </si>
  <si>
    <r>
      <t xml:space="preserve">حق اولاد
</t>
    </r>
    <r>
      <rPr>
        <sz val="8"/>
        <color rgb="FF00B0F0"/>
        <rFont val="B Koodak"/>
        <charset val="178"/>
      </rPr>
      <t>(بیمه معاف)</t>
    </r>
  </si>
  <si>
    <r>
      <t xml:space="preserve">حق عائله‌مندی
</t>
    </r>
    <r>
      <rPr>
        <sz val="8"/>
        <color rgb="FF00B0F0"/>
        <rFont val="B Koodak"/>
        <charset val="178"/>
      </rPr>
      <t>(بیمه معاف)</t>
    </r>
  </si>
  <si>
    <r>
      <t xml:space="preserve">سنوات
</t>
    </r>
    <r>
      <rPr>
        <sz val="8"/>
        <color rgb="FF00B0F0"/>
        <rFont val="B Koodak"/>
        <charset val="178"/>
      </rPr>
      <t>(بیمه و مالیات معاف)</t>
    </r>
  </si>
  <si>
    <r>
      <t xml:space="preserve">بازخرید مرخصی
</t>
    </r>
    <r>
      <rPr>
        <sz val="8"/>
        <color rgb="FF00B0F0"/>
        <rFont val="B Koodak"/>
        <charset val="178"/>
      </rPr>
      <t>(بیمه و مالیات معاف)</t>
    </r>
  </si>
  <si>
    <r>
      <rPr>
        <sz val="10"/>
        <color theme="1"/>
        <rFont val="B Koodak"/>
        <charset val="178"/>
      </rPr>
      <t xml:space="preserve">بیمه سهم پرسنل 7%
</t>
    </r>
    <r>
      <rPr>
        <sz val="8"/>
        <color rgb="FF00B0F0"/>
        <rFont val="B Koodak"/>
        <charset val="178"/>
      </rPr>
      <t>(از درآمد مشمول مالیات کسر می‌شود)</t>
    </r>
  </si>
  <si>
    <t>https://terifah.com</t>
  </si>
  <si>
    <t>وضعیت تاهل</t>
  </si>
  <si>
    <t>مجرد</t>
  </si>
  <si>
    <t>متاهل</t>
  </si>
  <si>
    <t>عیدی و سنوات محاسبه شود؟</t>
  </si>
  <si>
    <t>بله</t>
  </si>
  <si>
    <t>خیر</t>
  </si>
  <si>
    <t>نوبت‌کاری</t>
  </si>
  <si>
    <t>عادی</t>
  </si>
  <si>
    <t>فوق‌العاده نوبت‌کاری</t>
  </si>
  <si>
    <t>"10%"</t>
  </si>
  <si>
    <t>"15%"</t>
  </si>
  <si>
    <t>"22.5%"</t>
  </si>
  <si>
    <r>
      <t xml:space="preserve">عیدی
</t>
    </r>
    <r>
      <rPr>
        <sz val="8"/>
        <color rgb="FF00B0F0"/>
        <rFont val="B Koodak"/>
        <charset val="178"/>
      </rPr>
      <t xml:space="preserve">(بیمه معاف و مالیات تا </t>
    </r>
    <r>
      <rPr>
        <sz val="6"/>
        <color rgb="FF00B0F0"/>
        <rFont val="B Koodak"/>
        <charset val="178"/>
      </rPr>
      <t>10،000،000</t>
    </r>
    <r>
      <rPr>
        <sz val="8"/>
        <color rgb="FF00B0F0"/>
        <rFont val="B Koodak"/>
        <charset val="178"/>
      </rPr>
      <t xml:space="preserve"> ریال معاف)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</si>
</sst>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_-* #,##0.00\-;_-* &quot;-&quot;??_-;_-@_-"/>
    <numFmt numFmtId="165" formatCode="_ * #,##0_-_ر_ي_ا_ل_ ;_ * #,##0\-_ر_ي_ا_ل_ ;_ * &quot;-&quot;_-_ر_ي_ا_ل_ ;_ @_ "/>
    <numFmt numFmtId="166" formatCode="_-* #,##0_-;_-* #,##0\-;_-* &quot;-&quot;??_-;_-@_-"/>
    <numFmt numFmtId="167" formatCode="#,##0_ ;\-#,##0\ "/>
    <numFmt numFmtId="168" formatCode="0_ ;\-0\ "/>
    <numFmt numFmtId="169" formatCode="#,##0.00_ ;\-#,##0.00\ "/>
  </numFmts>
  <fonts count="3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0"/>
      <color rgb="FF000000"/>
      <name val="B Koodak"/>
      <charset val="178"/>
    </font>
    <font>
      <b/>
      <sz val="12"/>
      <color theme="1"/>
      <name val="B Titr"/>
      <charset val="178"/>
    </font>
    <font>
      <b/>
      <sz val="11"/>
      <color theme="1"/>
      <name val="B Titr"/>
      <charset val="178"/>
    </font>
    <font>
      <sz val="12"/>
      <color theme="1"/>
      <name val="B Koodak"/>
      <charset val="178"/>
    </font>
    <font>
      <sz val="11"/>
      <color theme="1"/>
      <name val="B Koodak"/>
      <charset val="178"/>
    </font>
    <font>
      <sz val="11"/>
      <color theme="1"/>
      <name val="B Titr"/>
      <charset val="178"/>
    </font>
    <font>
      <sz val="11"/>
      <name val="B Koodak"/>
      <charset val="178"/>
    </font>
    <font>
      <sz val="12"/>
      <name val="B Koodak"/>
      <charset val="178"/>
    </font>
    <font>
      <b/>
      <sz val="11"/>
      <color rgb="FFFF0000"/>
      <name val="B Titr"/>
      <charset val="178"/>
    </font>
    <font>
      <b/>
      <sz val="8"/>
      <color theme="1"/>
      <name val="B Titr"/>
      <charset val="178"/>
    </font>
    <font>
      <b/>
      <sz val="9"/>
      <color theme="9" tint="-0.249977111117893"/>
      <name val="B Titr"/>
      <charset val="178"/>
    </font>
    <font>
      <sz val="10"/>
      <color theme="1"/>
      <name val="B Koodak"/>
      <charset val="178"/>
    </font>
    <font>
      <sz val="10"/>
      <color theme="0" tint="-0.34998626667073579"/>
      <name val="B Koodak"/>
      <charset val="178"/>
    </font>
    <font>
      <sz val="11"/>
      <color theme="0" tint="-0.34998626667073579"/>
      <name val="B Koodak"/>
      <charset val="178"/>
    </font>
    <font>
      <sz val="12"/>
      <color theme="8" tint="-0.249977111117893"/>
      <name val="B Koodak"/>
      <charset val="178"/>
    </font>
    <font>
      <b/>
      <sz val="12"/>
      <color theme="1"/>
      <name val="B Koodak"/>
      <charset val="178"/>
    </font>
    <font>
      <b/>
      <sz val="7"/>
      <color theme="1"/>
      <name val="B Titr"/>
      <charset val="178"/>
    </font>
    <font>
      <b/>
      <sz val="6"/>
      <color theme="1"/>
      <name val="B Titr"/>
      <charset val="178"/>
    </font>
    <font>
      <b/>
      <sz val="6"/>
      <color theme="9" tint="-0.249977111117893"/>
      <name val="B Titr"/>
      <charset val="178"/>
    </font>
    <font>
      <sz val="9"/>
      <color rgb="FFFF0000"/>
      <name val="B Titr"/>
      <charset val="178"/>
    </font>
    <font>
      <sz val="8"/>
      <color theme="1"/>
      <name val="B Koodak"/>
      <charset val="178"/>
    </font>
    <font>
      <sz val="9"/>
      <name val="B Koodak"/>
      <charset val="178"/>
    </font>
    <font>
      <sz val="9"/>
      <color rgb="FFFF0000"/>
      <name val="B Koodak"/>
      <charset val="178"/>
    </font>
    <font>
      <b/>
      <sz val="9"/>
      <color theme="1"/>
      <name val="B Koodak"/>
      <charset val="178"/>
    </font>
    <font>
      <b/>
      <sz val="9"/>
      <color rgb="FF000000"/>
      <name val="B Koodak"/>
      <charset val="178"/>
    </font>
    <font>
      <sz val="9"/>
      <color theme="1"/>
      <name val="B Koodak"/>
      <charset val="178"/>
    </font>
    <font>
      <sz val="9"/>
      <color theme="8" tint="-0.249977111117893"/>
      <name val="B Koodak"/>
      <charset val="178"/>
    </font>
    <font>
      <sz val="9"/>
      <color theme="0" tint="-0.34998626667073579"/>
      <name val="B Koodak"/>
      <charset val="178"/>
    </font>
    <font>
      <b/>
      <sz val="8"/>
      <color rgb="FFFF0000"/>
      <name val="B Titr"/>
      <charset val="178"/>
    </font>
    <font>
      <b/>
      <sz val="8"/>
      <name val="B Titr"/>
      <charset val="178"/>
    </font>
    <font>
      <sz val="8"/>
      <color rgb="FF00B0F0"/>
      <name val="B Koodak"/>
      <charset val="178"/>
    </font>
    <font>
      <sz val="6"/>
      <color rgb="FF00B0F0"/>
      <name val="B Koodak"/>
      <charset val="178"/>
    </font>
    <font>
      <u/>
      <sz val="11"/>
      <color theme="10"/>
      <name val="Arial"/>
      <family val="2"/>
      <charset val="178"/>
      <scheme val="minor"/>
    </font>
    <font>
      <sz val="8"/>
      <name val="B Koodak"/>
      <charset val="178"/>
    </font>
    <font>
      <b/>
      <sz val="16"/>
      <color theme="4" tint="-0.249977111117893"/>
      <name val="B Titr"/>
      <charset val="178"/>
    </font>
    <font>
      <sz val="8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66">
    <xf numFmtId="0" fontId="0" fillId="0" borderId="0" xfId="0"/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13" fillId="0" borderId="0" xfId="0" applyNumberFormat="1" applyFont="1"/>
    <xf numFmtId="0" fontId="9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7" fillId="0" borderId="1" xfId="2" applyFont="1" applyBorder="1" applyAlignment="1">
      <alignment readingOrder="1"/>
    </xf>
    <xf numFmtId="168" fontId="17" fillId="0" borderId="1" xfId="2" applyNumberFormat="1" applyFont="1" applyBorder="1" applyAlignment="1">
      <alignment horizontal="center" vertical="center" readingOrder="1"/>
    </xf>
    <xf numFmtId="0" fontId="9" fillId="0" borderId="10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7" fillId="0" borderId="0" xfId="2" applyFont="1" applyAlignment="1" applyProtection="1">
      <alignment vertical="center"/>
    </xf>
    <xf numFmtId="165" fontId="6" fillId="0" borderId="0" xfId="2" applyFont="1" applyProtection="1"/>
    <xf numFmtId="166" fontId="2" fillId="0" borderId="1" xfId="0" applyNumberFormat="1" applyFont="1" applyBorder="1"/>
    <xf numFmtId="0" fontId="12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166" fontId="25" fillId="0" borderId="1" xfId="0" applyNumberFormat="1" applyFont="1" applyBorder="1"/>
    <xf numFmtId="167" fontId="26" fillId="2" borderId="1" xfId="1" applyNumberFormat="1" applyFont="1" applyFill="1" applyBorder="1" applyAlignment="1" applyProtection="1">
      <alignment horizontal="center" vertical="center" wrapText="1"/>
    </xf>
    <xf numFmtId="166" fontId="27" fillId="0" borderId="1" xfId="1" applyNumberFormat="1" applyFont="1" applyBorder="1" applyProtection="1"/>
    <xf numFmtId="167" fontId="27" fillId="0" borderId="1" xfId="1" applyNumberFormat="1" applyFont="1" applyBorder="1" applyProtection="1"/>
    <xf numFmtId="169" fontId="24" fillId="3" borderId="1" xfId="1" applyNumberFormat="1" applyFont="1" applyFill="1" applyBorder="1" applyProtection="1">
      <protection locked="0"/>
    </xf>
    <xf numFmtId="167" fontId="24" fillId="3" borderId="1" xfId="1" applyNumberFormat="1" applyFont="1" applyFill="1" applyBorder="1" applyProtection="1">
      <protection locked="0"/>
    </xf>
    <xf numFmtId="166" fontId="28" fillId="0" borderId="1" xfId="1" applyNumberFormat="1" applyFont="1" applyBorder="1" applyProtection="1"/>
    <xf numFmtId="166" fontId="29" fillId="0" borderId="1" xfId="1" applyNumberFormat="1" applyFont="1" applyBorder="1" applyProtection="1"/>
    <xf numFmtId="166" fontId="27" fillId="0" borderId="6" xfId="1" applyNumberFormat="1" applyFont="1" applyBorder="1" applyProtection="1"/>
    <xf numFmtId="0" fontId="23" fillId="0" borderId="7" xfId="0" applyFont="1" applyBorder="1" applyAlignment="1">
      <alignment horizontal="center" vertical="center"/>
    </xf>
    <xf numFmtId="0" fontId="24" fillId="3" borderId="8" xfId="0" applyFont="1" applyFill="1" applyBorder="1" applyAlignment="1" applyProtection="1">
      <alignment horizontal="center" vertical="center"/>
      <protection locked="0"/>
    </xf>
    <xf numFmtId="166" fontId="27" fillId="0" borderId="8" xfId="1" applyNumberFormat="1" applyFont="1" applyBorder="1" applyProtection="1"/>
    <xf numFmtId="169" fontId="24" fillId="3" borderId="8" xfId="1" applyNumberFormat="1" applyFont="1" applyFill="1" applyBorder="1" applyProtection="1">
      <protection locked="0"/>
    </xf>
    <xf numFmtId="167" fontId="24" fillId="3" borderId="8" xfId="1" applyNumberFormat="1" applyFont="1" applyFill="1" applyBorder="1" applyProtection="1">
      <protection locked="0"/>
    </xf>
    <xf numFmtId="167" fontId="27" fillId="0" borderId="8" xfId="1" applyNumberFormat="1" applyFont="1" applyBorder="1" applyProtection="1"/>
    <xf numFmtId="166" fontId="28" fillId="0" borderId="8" xfId="1" applyNumberFormat="1" applyFont="1" applyBorder="1" applyProtection="1"/>
    <xf numFmtId="166" fontId="27" fillId="0" borderId="9" xfId="1" applyNumberFormat="1" applyFont="1" applyBorder="1" applyProtection="1"/>
    <xf numFmtId="166" fontId="31" fillId="0" borderId="0" xfId="1" applyNumberFormat="1" applyFont="1" applyFill="1" applyAlignment="1" applyProtection="1">
      <alignment vertical="center"/>
    </xf>
    <xf numFmtId="166" fontId="31" fillId="0" borderId="0" xfId="0" applyNumberFormat="1" applyFont="1" applyAlignment="1">
      <alignment horizontal="center"/>
    </xf>
    <xf numFmtId="166" fontId="31" fillId="0" borderId="11" xfId="0" applyNumberFormat="1" applyFont="1" applyBorder="1" applyAlignment="1">
      <alignment horizontal="center"/>
    </xf>
    <xf numFmtId="0" fontId="30" fillId="3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3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4" fillId="0" borderId="11" xfId="3" applyBorder="1" applyAlignment="1">
      <alignment horizontal="right" vertical="center"/>
    </xf>
    <xf numFmtId="0" fontId="21" fillId="3" borderId="0" xfId="0" applyFont="1" applyFill="1" applyAlignment="1">
      <alignment horizontal="center" vertical="center" wrapText="1"/>
    </xf>
  </cellXfs>
  <cellStyles count="4">
    <cellStyle name="Comma" xfId="1" builtinId="3"/>
    <cellStyle name="Comma [0]" xfId="2" builtinId="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rifa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rightToLeft="1" tabSelected="1" zoomScale="120" zoomScaleNormal="120" workbookViewId="0">
      <pane xSplit="10" ySplit="4" topLeftCell="K5" activePane="bottomRight" state="frozen"/>
      <selection pane="topRight" activeCell="H1" sqref="H1"/>
      <selection pane="bottomLeft" activeCell="A5" sqref="A5"/>
      <selection pane="bottomRight" activeCell="I7" sqref="I7"/>
    </sheetView>
  </sheetViews>
  <sheetFormatPr defaultColWidth="9" defaultRowHeight="21" x14ac:dyDescent="0.6"/>
  <cols>
    <col min="1" max="1" width="3.5" style="4" customWidth="1"/>
    <col min="2" max="3" width="3.75" style="4" customWidth="1"/>
    <col min="4" max="4" width="4.5" style="4" customWidth="1"/>
    <col min="5" max="5" width="5.375" style="4" customWidth="1"/>
    <col min="6" max="6" width="9.375" style="1" customWidth="1"/>
    <col min="7" max="7" width="7.625" style="1" customWidth="1"/>
    <col min="8" max="8" width="9" style="1" customWidth="1"/>
    <col min="9" max="9" width="5.25" style="1" customWidth="1"/>
    <col min="10" max="10" width="3.875" style="1" customWidth="1"/>
    <col min="11" max="11" width="10.5" style="1" customWidth="1"/>
    <col min="12" max="12" width="9.625" style="1" customWidth="1"/>
    <col min="13" max="13" width="9.75" style="1" customWidth="1"/>
    <col min="14" max="14" width="10" style="1" customWidth="1"/>
    <col min="15" max="17" width="9.5" style="1" customWidth="1"/>
    <col min="18" max="18" width="10.25" style="1" customWidth="1"/>
    <col min="19" max="19" width="9.875" style="1" bestFit="1" customWidth="1"/>
    <col min="20" max="20" width="4.25" style="1" customWidth="1"/>
    <col min="21" max="21" width="10.5" style="1" customWidth="1"/>
    <col min="22" max="22" width="4.625" style="1" customWidth="1"/>
    <col min="23" max="23" width="8.375" style="1" customWidth="1"/>
    <col min="24" max="24" width="10.25" style="1" customWidth="1"/>
    <col min="25" max="25" width="11.75" style="1" customWidth="1"/>
    <col min="26" max="26" width="11.625" style="1" customWidth="1"/>
    <col min="27" max="27" width="12.25" style="1" customWidth="1"/>
    <col min="28" max="28" width="10.625" style="1" customWidth="1"/>
    <col min="29" max="29" width="9.875" style="1" customWidth="1"/>
    <col min="30" max="30" width="11.75" style="1" customWidth="1"/>
    <col min="31" max="31" width="10.625" style="1" customWidth="1"/>
    <col min="32" max="32" width="11.625" style="1" customWidth="1"/>
    <col min="33" max="33" width="10.75" style="1" customWidth="1"/>
    <col min="34" max="34" width="11.5" style="1" customWidth="1"/>
    <col min="35" max="35" width="13.5" style="1" hidden="1" customWidth="1"/>
    <col min="36" max="36" width="14.125" style="1" hidden="1" customWidth="1"/>
    <col min="37" max="37" width="14" style="1" hidden="1" customWidth="1"/>
    <col min="38" max="38" width="12.125" style="1" hidden="1" customWidth="1"/>
    <col min="39" max="39" width="12.375" style="1" hidden="1" customWidth="1"/>
    <col min="40" max="40" width="12.25" style="1" hidden="1" customWidth="1"/>
    <col min="41" max="42" width="13.125" style="1" hidden="1" customWidth="1"/>
    <col min="43" max="44" width="17.125" style="21" hidden="1" customWidth="1"/>
    <col min="45" max="45" width="15.375" style="1" hidden="1" customWidth="1"/>
    <col min="46" max="48" width="9" style="1" hidden="1" customWidth="1"/>
    <col min="49" max="57" width="9" style="1" customWidth="1"/>
    <col min="58" max="16384" width="9" style="1"/>
  </cols>
  <sheetData>
    <row r="1" spans="1:48" s="6" customFormat="1" ht="21" customHeight="1" x14ac:dyDescent="0.2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5" t="s">
        <v>29</v>
      </c>
      <c r="L1" s="65"/>
      <c r="M1" s="65"/>
      <c r="N1" s="65"/>
      <c r="O1" s="65"/>
      <c r="P1" s="65"/>
      <c r="Q1" s="65"/>
      <c r="T1" s="25"/>
      <c r="U1" s="25"/>
      <c r="V1" s="25"/>
      <c r="W1" s="60" t="s">
        <v>30</v>
      </c>
      <c r="X1" s="60"/>
      <c r="Y1" s="60"/>
      <c r="Z1" s="60"/>
      <c r="AA1" s="25"/>
      <c r="AB1" s="25"/>
      <c r="AC1" s="25"/>
      <c r="AD1" s="25"/>
      <c r="AE1" s="25"/>
      <c r="AF1" s="25"/>
      <c r="AG1" s="3"/>
      <c r="AH1" s="3"/>
      <c r="AQ1" s="20"/>
      <c r="AR1" s="20"/>
    </row>
    <row r="2" spans="1:48" s="6" customFormat="1" ht="22.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54" t="s">
        <v>38</v>
      </c>
      <c r="L2" s="54" t="s">
        <v>15</v>
      </c>
      <c r="M2" s="55" t="s">
        <v>16</v>
      </c>
      <c r="N2" s="28" t="s">
        <v>31</v>
      </c>
      <c r="O2" s="28" t="s">
        <v>32</v>
      </c>
      <c r="P2" s="28" t="s">
        <v>33</v>
      </c>
      <c r="Q2" s="28" t="s">
        <v>36</v>
      </c>
      <c r="T2" s="26"/>
      <c r="U2" s="23"/>
      <c r="W2" s="26" t="s">
        <v>20</v>
      </c>
      <c r="X2" s="23" t="s">
        <v>39</v>
      </c>
      <c r="Z2" s="2"/>
      <c r="AA2" s="2"/>
      <c r="AB2" s="2"/>
      <c r="AC2" s="26"/>
      <c r="AD2" s="23"/>
      <c r="AF2" s="2"/>
      <c r="AG2" s="2"/>
      <c r="AH2" s="2"/>
      <c r="AJ2" s="6" t="s">
        <v>47</v>
      </c>
      <c r="AK2" s="6" t="s">
        <v>50</v>
      </c>
      <c r="AQ2" s="20"/>
      <c r="AR2" s="20"/>
    </row>
    <row r="3" spans="1:48" s="6" customFormat="1" ht="19.5" customHeight="1" thickBot="1" x14ac:dyDescent="0.55000000000000004">
      <c r="F3" s="5"/>
      <c r="G3" s="61" t="s">
        <v>34</v>
      </c>
      <c r="H3" s="61"/>
      <c r="I3" s="53">
        <v>30</v>
      </c>
      <c r="J3" s="7"/>
      <c r="K3" s="50">
        <v>5000000</v>
      </c>
      <c r="L3" s="50">
        <v>9000000</v>
      </c>
      <c r="M3" s="50">
        <v>14000000</v>
      </c>
      <c r="N3" s="51">
        <v>120000000</v>
      </c>
      <c r="O3" s="51">
        <v>165000000</v>
      </c>
      <c r="P3" s="51">
        <v>270000000</v>
      </c>
      <c r="Q3" s="52">
        <v>400000000</v>
      </c>
      <c r="S3" s="56"/>
      <c r="T3" s="27"/>
      <c r="U3" s="27"/>
      <c r="V3" s="27"/>
      <c r="W3" s="27" t="s">
        <v>19</v>
      </c>
      <c r="X3" s="63" t="s">
        <v>21</v>
      </c>
      <c r="Y3" s="63"/>
      <c r="Z3" s="64" t="s">
        <v>45</v>
      </c>
      <c r="AA3" s="64"/>
      <c r="AB3" s="27"/>
      <c r="AC3" s="27"/>
      <c r="AD3" s="27"/>
      <c r="AE3" s="27"/>
      <c r="AF3" s="27"/>
      <c r="AG3" s="2"/>
      <c r="AH3" s="2"/>
      <c r="AJ3" s="6" t="s">
        <v>48</v>
      </c>
      <c r="AK3" s="6" t="s">
        <v>51</v>
      </c>
      <c r="AQ3" s="20"/>
      <c r="AR3" s="20"/>
    </row>
    <row r="4" spans="1:48" ht="63" customHeight="1" x14ac:dyDescent="0.6">
      <c r="A4" s="9" t="s">
        <v>0</v>
      </c>
      <c r="B4" s="17" t="s">
        <v>25</v>
      </c>
      <c r="C4" s="17" t="s">
        <v>46</v>
      </c>
      <c r="D4" s="57" t="s">
        <v>49</v>
      </c>
      <c r="E4" s="17" t="s">
        <v>52</v>
      </c>
      <c r="F4" s="10" t="s">
        <v>9</v>
      </c>
      <c r="G4" s="18" t="s">
        <v>28</v>
      </c>
      <c r="H4" s="18" t="s">
        <v>26</v>
      </c>
      <c r="I4" s="11" t="s">
        <v>11</v>
      </c>
      <c r="J4" s="11" t="s">
        <v>10</v>
      </c>
      <c r="K4" s="10" t="s">
        <v>14</v>
      </c>
      <c r="L4" s="10" t="s">
        <v>13</v>
      </c>
      <c r="M4" s="10" t="s">
        <v>1</v>
      </c>
      <c r="N4" s="10" t="s">
        <v>2</v>
      </c>
      <c r="O4" s="10" t="s">
        <v>40</v>
      </c>
      <c r="P4" s="10" t="s">
        <v>41</v>
      </c>
      <c r="Q4" s="10" t="s">
        <v>54</v>
      </c>
      <c r="R4" s="10" t="s">
        <v>58</v>
      </c>
      <c r="S4" s="24" t="s">
        <v>42</v>
      </c>
      <c r="T4" s="29" t="s">
        <v>35</v>
      </c>
      <c r="U4" s="10" t="s">
        <v>43</v>
      </c>
      <c r="V4" s="18" t="s">
        <v>3</v>
      </c>
      <c r="W4" s="10" t="s">
        <v>4</v>
      </c>
      <c r="X4" s="24" t="s">
        <v>17</v>
      </c>
      <c r="Y4" s="24" t="s">
        <v>18</v>
      </c>
      <c r="Z4" s="10" t="s">
        <v>7</v>
      </c>
      <c r="AA4" s="10" t="s">
        <v>44</v>
      </c>
      <c r="AB4" s="10" t="s">
        <v>8</v>
      </c>
      <c r="AC4" s="10" t="s">
        <v>5</v>
      </c>
      <c r="AD4" s="14" t="s">
        <v>24</v>
      </c>
      <c r="AE4" s="30" t="s">
        <v>22</v>
      </c>
      <c r="AF4" s="13" t="s">
        <v>23</v>
      </c>
      <c r="AG4" s="10" t="s">
        <v>12</v>
      </c>
      <c r="AH4" s="12" t="s">
        <v>6</v>
      </c>
      <c r="AJ4" s="19" t="s">
        <v>27</v>
      </c>
      <c r="AK4" s="16">
        <v>1392</v>
      </c>
      <c r="AL4" s="16">
        <v>1393</v>
      </c>
      <c r="AM4" s="16">
        <v>1394</v>
      </c>
      <c r="AN4" s="16">
        <v>1395</v>
      </c>
      <c r="AO4" s="16">
        <v>1396</v>
      </c>
      <c r="AP4" s="16">
        <v>1397</v>
      </c>
      <c r="AQ4" s="16">
        <v>1398</v>
      </c>
      <c r="AR4" s="16">
        <v>1399</v>
      </c>
      <c r="AS4" s="19">
        <v>1400</v>
      </c>
      <c r="AT4" s="19">
        <v>1401</v>
      </c>
      <c r="AU4" s="19">
        <v>1402</v>
      </c>
      <c r="AV4" s="19">
        <v>1403</v>
      </c>
    </row>
    <row r="5" spans="1:48" ht="22.5" x14ac:dyDescent="0.65">
      <c r="A5" s="31">
        <v>1</v>
      </c>
      <c r="B5" s="32">
        <v>1</v>
      </c>
      <c r="C5" s="32" t="s">
        <v>48</v>
      </c>
      <c r="D5" s="32" t="s">
        <v>50</v>
      </c>
      <c r="E5" s="32" t="s">
        <v>53</v>
      </c>
      <c r="F5" s="33">
        <f>ROUND(AJ5,0)</f>
        <v>2388728</v>
      </c>
      <c r="G5" s="33">
        <f>ROUND(IF(B5&gt;=1,AV5, 0), 0)+ROUND(IF(B5&gt;=2,AU5*1.22, 0), 0)+ROUND(IF(B5&gt;=3,AT5*1.21*1.22, 0), 0)+ROUND(IF(B5&gt;=4,AS5*1.38*1.21*1.22, 0), 0)+ROUND(IF(B5&gt;=5,AR5*1.26*1.38*1.21*1.22, 0), 0)+ROUND(IF(B5&gt;=6,AQ5*1.15*1.26*1.38*1.21*1.22, 0), 0)+ROUND(IF(B5&gt;=7,AP5*1.13*1.15*1.26*1.38*1.21*1.22, 0), 0)+ROUND(IF(B5&gt;=8,AO5*1.104*1.13*1.15*1.26*1.38*1.21*1.22, 0)+IF(B5&gt;=9,AN5*1.12*1.104*1.13*1.15*1.26*1.38*1.21*1.22, 0),0)</f>
        <v>70000</v>
      </c>
      <c r="H5" s="34">
        <f>F5+G5</f>
        <v>2458728</v>
      </c>
      <c r="I5" s="32">
        <v>30</v>
      </c>
      <c r="J5" s="32">
        <v>2</v>
      </c>
      <c r="K5" s="35">
        <f>F5*I5</f>
        <v>71661840</v>
      </c>
      <c r="L5" s="35">
        <f>G5*I5</f>
        <v>2100000</v>
      </c>
      <c r="M5" s="35">
        <f t="shared" ref="M5:M24" si="0">$L$3*I5/$I$3</f>
        <v>9000000</v>
      </c>
      <c r="N5" s="35">
        <f t="shared" ref="N5:N24" si="1">$M$3*I5/$I$3</f>
        <v>14000000</v>
      </c>
      <c r="O5" s="36">
        <f>J5*3*F$5*I5/$I$3</f>
        <v>14332368</v>
      </c>
      <c r="P5" s="36">
        <f>IF(C5="متاهل",$K$3,0)</f>
        <v>5000000</v>
      </c>
      <c r="Q5" s="36">
        <f>IF(E5="""22.5%""",0.225,IF(E5="""15%""",0.15,IF(E5="""10%""",0.1,0)))*(K5+L5)</f>
        <v>0</v>
      </c>
      <c r="R5" s="35">
        <f>IF(D5="بله", 5*H5*I5/$I$3, 0)</f>
        <v>12293640</v>
      </c>
      <c r="S5" s="35">
        <f>IF(D5="بله",2.5*H5*I5/$I$3, 0)</f>
        <v>6146820</v>
      </c>
      <c r="T5" s="37">
        <v>0</v>
      </c>
      <c r="U5" s="35">
        <f>T5*H5*I5/$I$3</f>
        <v>0</v>
      </c>
      <c r="V5" s="38">
        <v>0</v>
      </c>
      <c r="W5" s="35">
        <f>ROUND(H5*1.4/7.33, 0)</f>
        <v>469607</v>
      </c>
      <c r="X5" s="36">
        <f>W5*V5</f>
        <v>0</v>
      </c>
      <c r="Y5" s="35">
        <f>K5+M5+N5+O5+P5+Q5+R5+S5+U5+X5+L5</f>
        <v>134534668</v>
      </c>
      <c r="Z5" s="35">
        <f>K5+M5+N5+X5+L5+Q5</f>
        <v>96761840</v>
      </c>
      <c r="AA5" s="35">
        <f>Z5*7%</f>
        <v>6773328.8000000007</v>
      </c>
      <c r="AB5" s="35">
        <f>ROUND(K5+AI5+X5+L5+M5+N5+O5+P5+Q5-AA5,0)</f>
        <v>111614519</v>
      </c>
      <c r="AC5" s="35">
        <f t="shared" ref="AC5:AC24" si="2">IF(AB5&gt;$Q$3,(AB5-$Q$3)*30%+($Q$3-$P$3)*20%+($P$3-$O$3)*15%+($O$3-$N$3)*10%,
IF(AB5&gt;$P$3,(AB5-$P$3)*20%+($P$3-$O$3)*15%+($O$3-$N$3)*10%, IF(AB5&gt;$O$3,(AB5-$O$3)*15%+($O$3-$N$3)*10%, IF(AB5&gt;$N$3,(AB5-$N$3)*10%,0))))</f>
        <v>0</v>
      </c>
      <c r="AD5" s="39">
        <f>Y5-AA5-AC5</f>
        <v>127761339.2</v>
      </c>
      <c r="AE5" s="40">
        <f>AD5-R5-S5-U5</f>
        <v>109320879.2</v>
      </c>
      <c r="AF5" s="40">
        <f>(R5+S5+U5)*12</f>
        <v>221285520</v>
      </c>
      <c r="AG5" s="35">
        <f>Z5*23%</f>
        <v>22255223.199999999</v>
      </c>
      <c r="AH5" s="41">
        <f>AG5+Y5</f>
        <v>156789891.19999999</v>
      </c>
      <c r="AI5" s="8">
        <f t="shared" ref="AI5:AI24" si="3">IF(R5&gt; $N$3/12, R5-$N$3/12, 0)</f>
        <v>2293640</v>
      </c>
      <c r="AJ5" s="8">
        <v>2388728</v>
      </c>
      <c r="AK5" s="15">
        <v>3000</v>
      </c>
      <c r="AL5" s="15">
        <v>5000</v>
      </c>
      <c r="AM5" s="15">
        <v>10000</v>
      </c>
      <c r="AN5" s="15">
        <v>10000</v>
      </c>
      <c r="AO5" s="15">
        <v>17000</v>
      </c>
      <c r="AP5" s="15">
        <v>17000</v>
      </c>
      <c r="AQ5" s="15">
        <v>23333</v>
      </c>
      <c r="AR5" s="15">
        <v>33333</v>
      </c>
      <c r="AS5" s="15">
        <v>46667</v>
      </c>
      <c r="AT5" s="22">
        <v>70000</v>
      </c>
      <c r="AU5" s="22">
        <v>70000</v>
      </c>
      <c r="AV5" s="22">
        <v>70000</v>
      </c>
    </row>
    <row r="6" spans="1:48" ht="22.5" x14ac:dyDescent="0.65">
      <c r="A6" s="31">
        <v>2</v>
      </c>
      <c r="B6" s="32">
        <v>1</v>
      </c>
      <c r="C6" s="32" t="s">
        <v>48</v>
      </c>
      <c r="D6" s="32" t="s">
        <v>50</v>
      </c>
      <c r="E6" s="32" t="s">
        <v>53</v>
      </c>
      <c r="F6" s="33">
        <f t="shared" ref="F6:F24" si="4">ROUND(AJ6,0)</f>
        <v>2393512</v>
      </c>
      <c r="G6" s="33">
        <f t="shared" ref="G6:G24" si="5">ROUND(IF(B6&gt;=1,AV6, 0), 0)+ROUND(IF(B6&gt;=2,AU6*1.22, 0), 0)+ROUND(IF(B6&gt;=3,AT6*1.21*1.22, 0), 0)+ROUND(IF(B6&gt;=4,AS6*1.38*1.21*1.22, 0), 0)+ROUND(IF(B6&gt;=5,AR6*1.26*1.38*1.21*1.22, 0), 0)+ROUND(IF(B6&gt;=6,AQ6*1.15*1.26*1.38*1.21*1.22, 0), 0)+ROUND(IF(B6&gt;=7,AP6*1.13*1.15*1.26*1.38*1.21*1.22, 0), 0)+ROUND(IF(B6&gt;=8,AO6*1.104*1.13*1.15*1.26*1.38*1.21*1.22, 0)+IF(B6&gt;=9,AN6*1.12*1.104*1.13*1.15*1.26*1.38*1.21*1.22, 0),0)</f>
        <v>70200</v>
      </c>
      <c r="H6" s="34">
        <f t="shared" ref="H6:H24" si="6">F6+G6</f>
        <v>2463712</v>
      </c>
      <c r="I6" s="32">
        <v>30</v>
      </c>
      <c r="J6" s="32">
        <v>2</v>
      </c>
      <c r="K6" s="35">
        <f t="shared" ref="K6:K24" si="7">F6*I6</f>
        <v>71805360</v>
      </c>
      <c r="L6" s="35">
        <f t="shared" ref="L6:L24" si="8">G6*I6</f>
        <v>2106000</v>
      </c>
      <c r="M6" s="35">
        <f t="shared" si="0"/>
        <v>9000000</v>
      </c>
      <c r="N6" s="35">
        <f t="shared" si="1"/>
        <v>14000000</v>
      </c>
      <c r="O6" s="36">
        <f t="shared" ref="O6:O24" si="9">J6*3*F$5*I6/$I$3</f>
        <v>14332368</v>
      </c>
      <c r="P6" s="36">
        <f t="shared" ref="P6:P24" si="10">IF(C6="متاهل",$K$3,0)</f>
        <v>5000000</v>
      </c>
      <c r="Q6" s="36">
        <f t="shared" ref="Q6:Q24" si="11">IF(E6="""22.5%""",0.225,IF(E6="""15%""",0.15,IF(E6="""10%""",0.1,0)))*(K6+L6)</f>
        <v>0</v>
      </c>
      <c r="R6" s="35">
        <f t="shared" ref="R6:R24" si="12">IF(D6="بله", 5*H6*I6/$I$3, 0)</f>
        <v>12318560</v>
      </c>
      <c r="S6" s="35">
        <f t="shared" ref="S6:S24" si="13">IF(D6="بله",2.5*H6*I6/$I$3, 0)</f>
        <v>6159280</v>
      </c>
      <c r="T6" s="37">
        <v>0</v>
      </c>
      <c r="U6" s="35">
        <f t="shared" ref="U6:U24" si="14">T6*H6*I6/$I$3</f>
        <v>0</v>
      </c>
      <c r="V6" s="38">
        <v>0</v>
      </c>
      <c r="W6" s="35">
        <f t="shared" ref="W6:W24" si="15">ROUND(H6*1.4/7.33, 0)</f>
        <v>470559</v>
      </c>
      <c r="X6" s="36">
        <f t="shared" ref="X6:X24" si="16">W6*V6</f>
        <v>0</v>
      </c>
      <c r="Y6" s="35">
        <f t="shared" ref="Y6:Y24" si="17">K6+M6+N6+O6+P6+Q6+R6+S6+U6+X6+L6</f>
        <v>134721568</v>
      </c>
      <c r="Z6" s="35">
        <f t="shared" ref="Z6:Z24" si="18">K6+M6+N6+X6+L6+Q6</f>
        <v>96911360</v>
      </c>
      <c r="AA6" s="35">
        <f t="shared" ref="AA6:AA24" si="19">Z6*7%</f>
        <v>6783795.2000000002</v>
      </c>
      <c r="AB6" s="35">
        <f t="shared" ref="AB6:AB24" si="20">ROUND(K6+AI6+X6+L6+M6+N6+O6+P6+Q6-AA6,0)</f>
        <v>111778493</v>
      </c>
      <c r="AC6" s="35">
        <f t="shared" si="2"/>
        <v>0</v>
      </c>
      <c r="AD6" s="39">
        <f t="shared" ref="AD6:AD24" si="21">Y6-AA6-AC6</f>
        <v>127937772.8</v>
      </c>
      <c r="AE6" s="40">
        <f t="shared" ref="AE6:AE24" si="22">AD6-R6-S6-U6</f>
        <v>109459932.8</v>
      </c>
      <c r="AF6" s="40">
        <f t="shared" ref="AF6:AF24" si="23">(R6+S6+U6)*12</f>
        <v>221734080</v>
      </c>
      <c r="AG6" s="35">
        <f t="shared" ref="AG6:AG24" si="24">Z6*23%</f>
        <v>22289612.800000001</v>
      </c>
      <c r="AH6" s="41">
        <f t="shared" ref="AH6:AH24" si="25">AG6+Y6</f>
        <v>157011180.80000001</v>
      </c>
      <c r="AI6" s="8">
        <f t="shared" si="3"/>
        <v>2318560</v>
      </c>
      <c r="AJ6" s="8">
        <v>2393512</v>
      </c>
      <c r="AK6" s="15">
        <v>3100</v>
      </c>
      <c r="AL6" s="15">
        <v>5100</v>
      </c>
      <c r="AM6" s="15">
        <v>10200</v>
      </c>
      <c r="AN6" s="15">
        <v>10200</v>
      </c>
      <c r="AO6" s="15">
        <v>17200</v>
      </c>
      <c r="AP6" s="15">
        <v>17200</v>
      </c>
      <c r="AQ6" s="15">
        <f>AQ5+200</f>
        <v>23533</v>
      </c>
      <c r="AR6" s="15">
        <f>AR5+200</f>
        <v>33533</v>
      </c>
      <c r="AS6" s="15">
        <f>AS5+200</f>
        <v>46867</v>
      </c>
      <c r="AT6" s="22">
        <v>70200</v>
      </c>
      <c r="AU6" s="22">
        <v>70200</v>
      </c>
      <c r="AV6" s="22">
        <v>70200</v>
      </c>
    </row>
    <row r="7" spans="1:48" ht="22.5" x14ac:dyDescent="0.65">
      <c r="A7" s="31">
        <v>3</v>
      </c>
      <c r="B7" s="32">
        <v>1</v>
      </c>
      <c r="C7" s="32" t="s">
        <v>48</v>
      </c>
      <c r="D7" s="32" t="s">
        <v>50</v>
      </c>
      <c r="E7" s="32" t="s">
        <v>53</v>
      </c>
      <c r="F7" s="33">
        <f t="shared" si="4"/>
        <v>2398298</v>
      </c>
      <c r="G7" s="33">
        <f t="shared" si="5"/>
        <v>70400</v>
      </c>
      <c r="H7" s="34">
        <f t="shared" si="6"/>
        <v>2468698</v>
      </c>
      <c r="I7" s="32">
        <v>30</v>
      </c>
      <c r="J7" s="32">
        <v>2</v>
      </c>
      <c r="K7" s="35">
        <f t="shared" si="7"/>
        <v>71948940</v>
      </c>
      <c r="L7" s="35">
        <f t="shared" si="8"/>
        <v>2112000</v>
      </c>
      <c r="M7" s="35">
        <f t="shared" si="0"/>
        <v>9000000</v>
      </c>
      <c r="N7" s="35">
        <f t="shared" si="1"/>
        <v>14000000</v>
      </c>
      <c r="O7" s="36">
        <f t="shared" si="9"/>
        <v>14332368</v>
      </c>
      <c r="P7" s="36">
        <f t="shared" si="10"/>
        <v>5000000</v>
      </c>
      <c r="Q7" s="36">
        <f t="shared" si="11"/>
        <v>0</v>
      </c>
      <c r="R7" s="35">
        <f t="shared" si="12"/>
        <v>12343490</v>
      </c>
      <c r="S7" s="35">
        <f t="shared" si="13"/>
        <v>6171745</v>
      </c>
      <c r="T7" s="37">
        <v>0</v>
      </c>
      <c r="U7" s="35">
        <f t="shared" si="14"/>
        <v>0</v>
      </c>
      <c r="V7" s="38">
        <v>0</v>
      </c>
      <c r="W7" s="35">
        <f t="shared" si="15"/>
        <v>471511</v>
      </c>
      <c r="X7" s="36">
        <f t="shared" si="16"/>
        <v>0</v>
      </c>
      <c r="Y7" s="35">
        <f t="shared" si="17"/>
        <v>134908543</v>
      </c>
      <c r="Z7" s="35">
        <f t="shared" si="18"/>
        <v>97060940</v>
      </c>
      <c r="AA7" s="35">
        <f t="shared" si="19"/>
        <v>6794265.8000000007</v>
      </c>
      <c r="AB7" s="35">
        <f t="shared" si="20"/>
        <v>111942532</v>
      </c>
      <c r="AC7" s="35">
        <f t="shared" si="2"/>
        <v>0</v>
      </c>
      <c r="AD7" s="39">
        <f t="shared" si="21"/>
        <v>128114277.2</v>
      </c>
      <c r="AE7" s="40">
        <f t="shared" si="22"/>
        <v>109599042.2</v>
      </c>
      <c r="AF7" s="40">
        <f t="shared" si="23"/>
        <v>222182820</v>
      </c>
      <c r="AG7" s="35">
        <f t="shared" si="24"/>
        <v>22324016.199999999</v>
      </c>
      <c r="AH7" s="41">
        <f t="shared" si="25"/>
        <v>157232559.19999999</v>
      </c>
      <c r="AI7" s="8">
        <f t="shared" si="3"/>
        <v>2343490</v>
      </c>
      <c r="AJ7" s="8">
        <v>2398298</v>
      </c>
      <c r="AK7" s="15">
        <v>3200</v>
      </c>
      <c r="AL7" s="15">
        <v>5200</v>
      </c>
      <c r="AM7" s="15">
        <v>10400</v>
      </c>
      <c r="AN7" s="15">
        <v>10400</v>
      </c>
      <c r="AO7" s="15">
        <v>17400</v>
      </c>
      <c r="AP7" s="15">
        <v>17400</v>
      </c>
      <c r="AQ7" s="15">
        <f t="shared" ref="AQ7:AR15" si="26">AQ6+200</f>
        <v>23733</v>
      </c>
      <c r="AR7" s="15">
        <f t="shared" si="26"/>
        <v>33733</v>
      </c>
      <c r="AS7" s="15">
        <f t="shared" ref="AS7" si="27">AS6+200</f>
        <v>47067</v>
      </c>
      <c r="AT7" s="22">
        <v>70400</v>
      </c>
      <c r="AU7" s="22">
        <v>70400</v>
      </c>
      <c r="AV7" s="22">
        <v>70400</v>
      </c>
    </row>
    <row r="8" spans="1:48" ht="22.5" x14ac:dyDescent="0.65">
      <c r="A8" s="31">
        <v>4</v>
      </c>
      <c r="B8" s="32">
        <v>1</v>
      </c>
      <c r="C8" s="32" t="s">
        <v>48</v>
      </c>
      <c r="D8" s="32" t="s">
        <v>50</v>
      </c>
      <c r="E8" s="32" t="s">
        <v>53</v>
      </c>
      <c r="F8" s="33">
        <f t="shared" si="4"/>
        <v>2403085</v>
      </c>
      <c r="G8" s="33">
        <f t="shared" si="5"/>
        <v>70600</v>
      </c>
      <c r="H8" s="34">
        <f t="shared" si="6"/>
        <v>2473685</v>
      </c>
      <c r="I8" s="32">
        <v>30</v>
      </c>
      <c r="J8" s="32">
        <v>2</v>
      </c>
      <c r="K8" s="35">
        <f t="shared" si="7"/>
        <v>72092550</v>
      </c>
      <c r="L8" s="35">
        <f t="shared" si="8"/>
        <v>2118000</v>
      </c>
      <c r="M8" s="35">
        <f t="shared" si="0"/>
        <v>9000000</v>
      </c>
      <c r="N8" s="35">
        <f t="shared" si="1"/>
        <v>14000000</v>
      </c>
      <c r="O8" s="36">
        <f t="shared" si="9"/>
        <v>14332368</v>
      </c>
      <c r="P8" s="36">
        <f t="shared" si="10"/>
        <v>5000000</v>
      </c>
      <c r="Q8" s="36">
        <f t="shared" si="11"/>
        <v>0</v>
      </c>
      <c r="R8" s="35">
        <f t="shared" si="12"/>
        <v>12368425</v>
      </c>
      <c r="S8" s="35">
        <f t="shared" si="13"/>
        <v>6184212.5</v>
      </c>
      <c r="T8" s="37">
        <v>0</v>
      </c>
      <c r="U8" s="35">
        <f t="shared" si="14"/>
        <v>0</v>
      </c>
      <c r="V8" s="38">
        <v>0</v>
      </c>
      <c r="W8" s="35">
        <f t="shared" si="15"/>
        <v>472464</v>
      </c>
      <c r="X8" s="36">
        <f t="shared" si="16"/>
        <v>0</v>
      </c>
      <c r="Y8" s="35">
        <f t="shared" si="17"/>
        <v>135095555.5</v>
      </c>
      <c r="Z8" s="35">
        <f t="shared" si="18"/>
        <v>97210550</v>
      </c>
      <c r="AA8" s="35">
        <f t="shared" si="19"/>
        <v>6804738.5000000009</v>
      </c>
      <c r="AB8" s="35">
        <f t="shared" si="20"/>
        <v>112106605</v>
      </c>
      <c r="AC8" s="35">
        <f t="shared" si="2"/>
        <v>0</v>
      </c>
      <c r="AD8" s="39">
        <f t="shared" si="21"/>
        <v>128290817</v>
      </c>
      <c r="AE8" s="40">
        <f t="shared" si="22"/>
        <v>109738179.5</v>
      </c>
      <c r="AF8" s="40">
        <f t="shared" si="23"/>
        <v>222631650</v>
      </c>
      <c r="AG8" s="35">
        <f t="shared" si="24"/>
        <v>22358426.5</v>
      </c>
      <c r="AH8" s="41">
        <f t="shared" si="25"/>
        <v>157453982</v>
      </c>
      <c r="AI8" s="8">
        <f t="shared" si="3"/>
        <v>2368425</v>
      </c>
      <c r="AJ8" s="8">
        <v>2403085</v>
      </c>
      <c r="AK8" s="15">
        <v>3300</v>
      </c>
      <c r="AL8" s="15">
        <v>5300</v>
      </c>
      <c r="AM8" s="15">
        <v>10600</v>
      </c>
      <c r="AN8" s="15">
        <v>10600</v>
      </c>
      <c r="AO8" s="15">
        <v>17600</v>
      </c>
      <c r="AP8" s="15">
        <v>17600</v>
      </c>
      <c r="AQ8" s="15">
        <f t="shared" si="26"/>
        <v>23933</v>
      </c>
      <c r="AR8" s="15">
        <f t="shared" si="26"/>
        <v>33933</v>
      </c>
      <c r="AS8" s="15">
        <f t="shared" ref="AS8" si="28">AS7+200</f>
        <v>47267</v>
      </c>
      <c r="AT8" s="22">
        <v>70600</v>
      </c>
      <c r="AU8" s="22">
        <v>70600</v>
      </c>
      <c r="AV8" s="22">
        <v>70600</v>
      </c>
    </row>
    <row r="9" spans="1:48" ht="22.5" x14ac:dyDescent="0.65">
      <c r="A9" s="31">
        <v>5</v>
      </c>
      <c r="B9" s="32">
        <v>1</v>
      </c>
      <c r="C9" s="32" t="s">
        <v>48</v>
      </c>
      <c r="D9" s="32" t="s">
        <v>50</v>
      </c>
      <c r="E9" s="32" t="s">
        <v>53</v>
      </c>
      <c r="F9" s="33">
        <f t="shared" si="4"/>
        <v>2409465</v>
      </c>
      <c r="G9" s="33">
        <f t="shared" si="5"/>
        <v>70800</v>
      </c>
      <c r="H9" s="34">
        <f t="shared" si="6"/>
        <v>2480265</v>
      </c>
      <c r="I9" s="32">
        <v>30</v>
      </c>
      <c r="J9" s="32">
        <v>2</v>
      </c>
      <c r="K9" s="35">
        <f t="shared" si="7"/>
        <v>72283950</v>
      </c>
      <c r="L9" s="35">
        <f t="shared" si="8"/>
        <v>2124000</v>
      </c>
      <c r="M9" s="35">
        <f t="shared" si="0"/>
        <v>9000000</v>
      </c>
      <c r="N9" s="35">
        <f t="shared" si="1"/>
        <v>14000000</v>
      </c>
      <c r="O9" s="36">
        <f t="shared" si="9"/>
        <v>14332368</v>
      </c>
      <c r="P9" s="36">
        <f t="shared" si="10"/>
        <v>5000000</v>
      </c>
      <c r="Q9" s="36">
        <f t="shared" si="11"/>
        <v>0</v>
      </c>
      <c r="R9" s="35">
        <f t="shared" si="12"/>
        <v>12401325</v>
      </c>
      <c r="S9" s="35">
        <f t="shared" si="13"/>
        <v>6200662.5</v>
      </c>
      <c r="T9" s="37">
        <v>0</v>
      </c>
      <c r="U9" s="35">
        <f t="shared" si="14"/>
        <v>0</v>
      </c>
      <c r="V9" s="38">
        <v>0</v>
      </c>
      <c r="W9" s="35">
        <f t="shared" si="15"/>
        <v>473720</v>
      </c>
      <c r="X9" s="36">
        <f t="shared" si="16"/>
        <v>0</v>
      </c>
      <c r="Y9" s="35">
        <f t="shared" si="17"/>
        <v>135342305.5</v>
      </c>
      <c r="Z9" s="35">
        <f t="shared" si="18"/>
        <v>97407950</v>
      </c>
      <c r="AA9" s="35">
        <f t="shared" si="19"/>
        <v>6818556.5000000009</v>
      </c>
      <c r="AB9" s="35">
        <f t="shared" si="20"/>
        <v>112323087</v>
      </c>
      <c r="AC9" s="35">
        <f t="shared" si="2"/>
        <v>0</v>
      </c>
      <c r="AD9" s="39">
        <f t="shared" si="21"/>
        <v>128523749</v>
      </c>
      <c r="AE9" s="40">
        <f t="shared" si="22"/>
        <v>109921761.5</v>
      </c>
      <c r="AF9" s="40">
        <f t="shared" si="23"/>
        <v>223223850</v>
      </c>
      <c r="AG9" s="35">
        <f t="shared" si="24"/>
        <v>22403828.5</v>
      </c>
      <c r="AH9" s="41">
        <f t="shared" si="25"/>
        <v>157746134</v>
      </c>
      <c r="AI9" s="8">
        <f t="shared" si="3"/>
        <v>2401325</v>
      </c>
      <c r="AJ9" s="8">
        <v>2409465</v>
      </c>
      <c r="AK9" s="15">
        <v>3400</v>
      </c>
      <c r="AL9" s="15">
        <v>5400</v>
      </c>
      <c r="AM9" s="15">
        <v>10800</v>
      </c>
      <c r="AN9" s="15">
        <v>10800</v>
      </c>
      <c r="AO9" s="15">
        <v>17800</v>
      </c>
      <c r="AP9" s="15">
        <v>17800</v>
      </c>
      <c r="AQ9" s="15">
        <f t="shared" si="26"/>
        <v>24133</v>
      </c>
      <c r="AR9" s="15">
        <f t="shared" si="26"/>
        <v>34133</v>
      </c>
      <c r="AS9" s="15">
        <f t="shared" ref="AS9" si="29">AS8+200</f>
        <v>47467</v>
      </c>
      <c r="AT9" s="22">
        <v>70800</v>
      </c>
      <c r="AU9" s="22">
        <v>70800</v>
      </c>
      <c r="AV9" s="22">
        <v>70800</v>
      </c>
    </row>
    <row r="10" spans="1:48" ht="22.5" x14ac:dyDescent="0.65">
      <c r="A10" s="31">
        <v>6</v>
      </c>
      <c r="B10" s="32">
        <v>1</v>
      </c>
      <c r="C10" s="32" t="s">
        <v>48</v>
      </c>
      <c r="D10" s="32" t="s">
        <v>50</v>
      </c>
      <c r="E10" s="32" t="s">
        <v>53</v>
      </c>
      <c r="F10" s="33">
        <f t="shared" si="4"/>
        <v>2415845</v>
      </c>
      <c r="G10" s="33">
        <f t="shared" si="5"/>
        <v>71000</v>
      </c>
      <c r="H10" s="34">
        <f t="shared" si="6"/>
        <v>2486845</v>
      </c>
      <c r="I10" s="32">
        <v>30</v>
      </c>
      <c r="J10" s="32">
        <v>2</v>
      </c>
      <c r="K10" s="35">
        <f t="shared" si="7"/>
        <v>72475350</v>
      </c>
      <c r="L10" s="35">
        <f t="shared" si="8"/>
        <v>2130000</v>
      </c>
      <c r="M10" s="35">
        <f t="shared" si="0"/>
        <v>9000000</v>
      </c>
      <c r="N10" s="35">
        <f t="shared" si="1"/>
        <v>14000000</v>
      </c>
      <c r="O10" s="36">
        <f t="shared" si="9"/>
        <v>14332368</v>
      </c>
      <c r="P10" s="36">
        <f t="shared" si="10"/>
        <v>5000000</v>
      </c>
      <c r="Q10" s="36">
        <f t="shared" si="11"/>
        <v>0</v>
      </c>
      <c r="R10" s="35">
        <f t="shared" si="12"/>
        <v>12434225</v>
      </c>
      <c r="S10" s="35">
        <f t="shared" si="13"/>
        <v>6217112.5</v>
      </c>
      <c r="T10" s="37">
        <v>0</v>
      </c>
      <c r="U10" s="35">
        <f t="shared" si="14"/>
        <v>0</v>
      </c>
      <c r="V10" s="38">
        <v>0</v>
      </c>
      <c r="W10" s="35">
        <f t="shared" si="15"/>
        <v>474977</v>
      </c>
      <c r="X10" s="36">
        <f t="shared" si="16"/>
        <v>0</v>
      </c>
      <c r="Y10" s="35">
        <f t="shared" si="17"/>
        <v>135589055.5</v>
      </c>
      <c r="Z10" s="35">
        <f t="shared" si="18"/>
        <v>97605350</v>
      </c>
      <c r="AA10" s="35">
        <f t="shared" si="19"/>
        <v>6832374.5000000009</v>
      </c>
      <c r="AB10" s="35">
        <f t="shared" si="20"/>
        <v>112539569</v>
      </c>
      <c r="AC10" s="35">
        <f t="shared" si="2"/>
        <v>0</v>
      </c>
      <c r="AD10" s="39">
        <f t="shared" si="21"/>
        <v>128756681</v>
      </c>
      <c r="AE10" s="40">
        <f t="shared" si="22"/>
        <v>110105343.5</v>
      </c>
      <c r="AF10" s="40">
        <f t="shared" si="23"/>
        <v>223816050</v>
      </c>
      <c r="AG10" s="35">
        <f t="shared" si="24"/>
        <v>22449230.5</v>
      </c>
      <c r="AH10" s="41">
        <f t="shared" si="25"/>
        <v>158038286</v>
      </c>
      <c r="AI10" s="8">
        <f t="shared" si="3"/>
        <v>2434225</v>
      </c>
      <c r="AJ10" s="8">
        <v>2415845</v>
      </c>
      <c r="AK10" s="15">
        <v>3500</v>
      </c>
      <c r="AL10" s="15">
        <v>5500</v>
      </c>
      <c r="AM10" s="15">
        <v>11000</v>
      </c>
      <c r="AN10" s="15">
        <v>11000</v>
      </c>
      <c r="AO10" s="15">
        <v>18000</v>
      </c>
      <c r="AP10" s="15">
        <v>18000</v>
      </c>
      <c r="AQ10" s="15">
        <f t="shared" si="26"/>
        <v>24333</v>
      </c>
      <c r="AR10" s="15">
        <f t="shared" si="26"/>
        <v>34333</v>
      </c>
      <c r="AS10" s="15">
        <f t="shared" ref="AS10" si="30">AS9+200</f>
        <v>47667</v>
      </c>
      <c r="AT10" s="22">
        <v>71000</v>
      </c>
      <c r="AU10" s="22">
        <v>71000</v>
      </c>
      <c r="AV10" s="22">
        <v>71000</v>
      </c>
    </row>
    <row r="11" spans="1:48" ht="22.5" x14ac:dyDescent="0.65">
      <c r="A11" s="31">
        <v>7</v>
      </c>
      <c r="B11" s="32">
        <v>1</v>
      </c>
      <c r="C11" s="32" t="s">
        <v>48</v>
      </c>
      <c r="D11" s="32" t="s">
        <v>50</v>
      </c>
      <c r="E11" s="32" t="s">
        <v>53</v>
      </c>
      <c r="F11" s="33">
        <f t="shared" si="4"/>
        <v>2422226</v>
      </c>
      <c r="G11" s="33">
        <f t="shared" si="5"/>
        <v>71200</v>
      </c>
      <c r="H11" s="34">
        <f t="shared" si="6"/>
        <v>2493426</v>
      </c>
      <c r="I11" s="32">
        <v>30</v>
      </c>
      <c r="J11" s="32">
        <v>2</v>
      </c>
      <c r="K11" s="35">
        <f t="shared" si="7"/>
        <v>72666780</v>
      </c>
      <c r="L11" s="35">
        <f t="shared" si="8"/>
        <v>2136000</v>
      </c>
      <c r="M11" s="35">
        <f t="shared" si="0"/>
        <v>9000000</v>
      </c>
      <c r="N11" s="35">
        <f t="shared" si="1"/>
        <v>14000000</v>
      </c>
      <c r="O11" s="36">
        <f t="shared" si="9"/>
        <v>14332368</v>
      </c>
      <c r="P11" s="36">
        <f t="shared" si="10"/>
        <v>5000000</v>
      </c>
      <c r="Q11" s="36">
        <f t="shared" si="11"/>
        <v>0</v>
      </c>
      <c r="R11" s="35">
        <f t="shared" si="12"/>
        <v>12467130</v>
      </c>
      <c r="S11" s="35">
        <f t="shared" si="13"/>
        <v>6233565</v>
      </c>
      <c r="T11" s="37">
        <v>0</v>
      </c>
      <c r="U11" s="35">
        <f t="shared" si="14"/>
        <v>0</v>
      </c>
      <c r="V11" s="38">
        <v>0</v>
      </c>
      <c r="W11" s="35">
        <f t="shared" si="15"/>
        <v>476234</v>
      </c>
      <c r="X11" s="36">
        <f t="shared" si="16"/>
        <v>0</v>
      </c>
      <c r="Y11" s="35">
        <f t="shared" si="17"/>
        <v>135835843</v>
      </c>
      <c r="Z11" s="35">
        <f t="shared" si="18"/>
        <v>97802780</v>
      </c>
      <c r="AA11" s="35">
        <f t="shared" si="19"/>
        <v>6846194.6000000006</v>
      </c>
      <c r="AB11" s="35">
        <f t="shared" si="20"/>
        <v>112756083</v>
      </c>
      <c r="AC11" s="35">
        <f t="shared" si="2"/>
        <v>0</v>
      </c>
      <c r="AD11" s="39">
        <f t="shared" si="21"/>
        <v>128989648.40000001</v>
      </c>
      <c r="AE11" s="40">
        <f t="shared" si="22"/>
        <v>110288953.40000001</v>
      </c>
      <c r="AF11" s="40">
        <f t="shared" si="23"/>
        <v>224408340</v>
      </c>
      <c r="AG11" s="35">
        <f t="shared" si="24"/>
        <v>22494639.400000002</v>
      </c>
      <c r="AH11" s="41">
        <f t="shared" si="25"/>
        <v>158330482.40000001</v>
      </c>
      <c r="AI11" s="8">
        <f t="shared" si="3"/>
        <v>2467130</v>
      </c>
      <c r="AJ11" s="8">
        <v>2422226</v>
      </c>
      <c r="AK11" s="15">
        <v>3600</v>
      </c>
      <c r="AL11" s="15">
        <v>5600</v>
      </c>
      <c r="AM11" s="15">
        <v>11200</v>
      </c>
      <c r="AN11" s="15">
        <v>11200</v>
      </c>
      <c r="AO11" s="15">
        <v>18200</v>
      </c>
      <c r="AP11" s="15">
        <v>18200</v>
      </c>
      <c r="AQ11" s="15">
        <f t="shared" si="26"/>
        <v>24533</v>
      </c>
      <c r="AR11" s="15">
        <f t="shared" si="26"/>
        <v>34533</v>
      </c>
      <c r="AS11" s="15">
        <f t="shared" ref="AS11" si="31">AS10+200</f>
        <v>47867</v>
      </c>
      <c r="AT11" s="22">
        <v>71200</v>
      </c>
      <c r="AU11" s="22">
        <v>71200</v>
      </c>
      <c r="AV11" s="22">
        <v>71200</v>
      </c>
    </row>
    <row r="12" spans="1:48" ht="22.5" x14ac:dyDescent="0.65">
      <c r="A12" s="31">
        <v>8</v>
      </c>
      <c r="B12" s="32">
        <v>1</v>
      </c>
      <c r="C12" s="32" t="s">
        <v>48</v>
      </c>
      <c r="D12" s="32" t="s">
        <v>50</v>
      </c>
      <c r="E12" s="32" t="s">
        <v>53</v>
      </c>
      <c r="F12" s="33">
        <f t="shared" si="4"/>
        <v>2430201</v>
      </c>
      <c r="G12" s="33">
        <f t="shared" si="5"/>
        <v>71400</v>
      </c>
      <c r="H12" s="34">
        <f t="shared" si="6"/>
        <v>2501601</v>
      </c>
      <c r="I12" s="32">
        <v>30</v>
      </c>
      <c r="J12" s="32">
        <v>2</v>
      </c>
      <c r="K12" s="35">
        <f t="shared" si="7"/>
        <v>72906030</v>
      </c>
      <c r="L12" s="35">
        <f t="shared" si="8"/>
        <v>2142000</v>
      </c>
      <c r="M12" s="35">
        <f t="shared" si="0"/>
        <v>9000000</v>
      </c>
      <c r="N12" s="35">
        <f t="shared" si="1"/>
        <v>14000000</v>
      </c>
      <c r="O12" s="36">
        <f t="shared" si="9"/>
        <v>14332368</v>
      </c>
      <c r="P12" s="36">
        <f t="shared" si="10"/>
        <v>5000000</v>
      </c>
      <c r="Q12" s="36">
        <f t="shared" si="11"/>
        <v>0</v>
      </c>
      <c r="R12" s="35">
        <f t="shared" si="12"/>
        <v>12508005</v>
      </c>
      <c r="S12" s="35">
        <f t="shared" si="13"/>
        <v>6254002.5</v>
      </c>
      <c r="T12" s="37">
        <v>0</v>
      </c>
      <c r="U12" s="35">
        <f t="shared" si="14"/>
        <v>0</v>
      </c>
      <c r="V12" s="38">
        <v>0</v>
      </c>
      <c r="W12" s="35">
        <f t="shared" si="15"/>
        <v>477796</v>
      </c>
      <c r="X12" s="36">
        <f t="shared" si="16"/>
        <v>0</v>
      </c>
      <c r="Y12" s="35">
        <f t="shared" si="17"/>
        <v>136142405.5</v>
      </c>
      <c r="Z12" s="35">
        <f t="shared" si="18"/>
        <v>98048030</v>
      </c>
      <c r="AA12" s="35">
        <f t="shared" si="19"/>
        <v>6863362.1000000006</v>
      </c>
      <c r="AB12" s="35">
        <f t="shared" si="20"/>
        <v>113025041</v>
      </c>
      <c r="AC12" s="35">
        <f t="shared" si="2"/>
        <v>0</v>
      </c>
      <c r="AD12" s="39">
        <f t="shared" si="21"/>
        <v>129279043.40000001</v>
      </c>
      <c r="AE12" s="40">
        <f t="shared" si="22"/>
        <v>110517035.90000001</v>
      </c>
      <c r="AF12" s="40">
        <f t="shared" si="23"/>
        <v>225144090</v>
      </c>
      <c r="AG12" s="35">
        <f t="shared" si="24"/>
        <v>22551046.900000002</v>
      </c>
      <c r="AH12" s="41">
        <f t="shared" si="25"/>
        <v>158693452.40000001</v>
      </c>
      <c r="AI12" s="8">
        <f t="shared" si="3"/>
        <v>2508005</v>
      </c>
      <c r="AJ12" s="8">
        <v>2430201</v>
      </c>
      <c r="AK12" s="15">
        <v>3700</v>
      </c>
      <c r="AL12" s="15">
        <v>5700</v>
      </c>
      <c r="AM12" s="15">
        <v>11400</v>
      </c>
      <c r="AN12" s="15">
        <v>11400</v>
      </c>
      <c r="AO12" s="15">
        <v>18400</v>
      </c>
      <c r="AP12" s="15">
        <v>18400</v>
      </c>
      <c r="AQ12" s="15">
        <f t="shared" si="26"/>
        <v>24733</v>
      </c>
      <c r="AR12" s="15">
        <f t="shared" si="26"/>
        <v>34733</v>
      </c>
      <c r="AS12" s="15">
        <f t="shared" ref="AS12" si="32">AS11+200</f>
        <v>48067</v>
      </c>
      <c r="AT12" s="22">
        <v>71400</v>
      </c>
      <c r="AU12" s="22">
        <v>71400</v>
      </c>
      <c r="AV12" s="22">
        <v>71400</v>
      </c>
    </row>
    <row r="13" spans="1:48" ht="22.5" x14ac:dyDescent="0.65">
      <c r="A13" s="31">
        <v>9</v>
      </c>
      <c r="B13" s="32">
        <v>1</v>
      </c>
      <c r="C13" s="32" t="s">
        <v>48</v>
      </c>
      <c r="D13" s="32" t="s">
        <v>50</v>
      </c>
      <c r="E13" s="32" t="s">
        <v>53</v>
      </c>
      <c r="F13" s="33">
        <f t="shared" si="4"/>
        <v>2438176</v>
      </c>
      <c r="G13" s="33">
        <f t="shared" si="5"/>
        <v>71600</v>
      </c>
      <c r="H13" s="34">
        <f t="shared" si="6"/>
        <v>2509776</v>
      </c>
      <c r="I13" s="32">
        <v>30</v>
      </c>
      <c r="J13" s="32">
        <v>2</v>
      </c>
      <c r="K13" s="35">
        <f t="shared" si="7"/>
        <v>73145280</v>
      </c>
      <c r="L13" s="35">
        <f t="shared" si="8"/>
        <v>2148000</v>
      </c>
      <c r="M13" s="35">
        <f t="shared" si="0"/>
        <v>9000000</v>
      </c>
      <c r="N13" s="35">
        <f t="shared" si="1"/>
        <v>14000000</v>
      </c>
      <c r="O13" s="36">
        <f t="shared" si="9"/>
        <v>14332368</v>
      </c>
      <c r="P13" s="36">
        <f t="shared" si="10"/>
        <v>5000000</v>
      </c>
      <c r="Q13" s="36">
        <f t="shared" si="11"/>
        <v>0</v>
      </c>
      <c r="R13" s="35">
        <f t="shared" si="12"/>
        <v>12548880</v>
      </c>
      <c r="S13" s="35">
        <f t="shared" si="13"/>
        <v>6274440</v>
      </c>
      <c r="T13" s="37">
        <v>0</v>
      </c>
      <c r="U13" s="35">
        <f t="shared" si="14"/>
        <v>0</v>
      </c>
      <c r="V13" s="38">
        <v>0</v>
      </c>
      <c r="W13" s="35">
        <f t="shared" si="15"/>
        <v>479357</v>
      </c>
      <c r="X13" s="36">
        <f t="shared" si="16"/>
        <v>0</v>
      </c>
      <c r="Y13" s="35">
        <f t="shared" si="17"/>
        <v>136448968</v>
      </c>
      <c r="Z13" s="35">
        <f t="shared" si="18"/>
        <v>98293280</v>
      </c>
      <c r="AA13" s="35">
        <f t="shared" si="19"/>
        <v>6880529.6000000006</v>
      </c>
      <c r="AB13" s="35">
        <f t="shared" si="20"/>
        <v>113293998</v>
      </c>
      <c r="AC13" s="35">
        <f t="shared" si="2"/>
        <v>0</v>
      </c>
      <c r="AD13" s="39">
        <f t="shared" si="21"/>
        <v>129568438.40000001</v>
      </c>
      <c r="AE13" s="40">
        <f t="shared" si="22"/>
        <v>110745118.40000001</v>
      </c>
      <c r="AF13" s="40">
        <f t="shared" si="23"/>
        <v>225879840</v>
      </c>
      <c r="AG13" s="35">
        <f t="shared" si="24"/>
        <v>22607454.400000002</v>
      </c>
      <c r="AH13" s="41">
        <f t="shared" si="25"/>
        <v>159056422.40000001</v>
      </c>
      <c r="AI13" s="8">
        <f t="shared" si="3"/>
        <v>2548880</v>
      </c>
      <c r="AJ13" s="8">
        <v>2438176</v>
      </c>
      <c r="AK13" s="15">
        <v>3800</v>
      </c>
      <c r="AL13" s="15">
        <v>5800</v>
      </c>
      <c r="AM13" s="15">
        <v>11600</v>
      </c>
      <c r="AN13" s="15">
        <v>11600</v>
      </c>
      <c r="AO13" s="15">
        <v>18600</v>
      </c>
      <c r="AP13" s="15">
        <v>18600</v>
      </c>
      <c r="AQ13" s="15">
        <f t="shared" si="26"/>
        <v>24933</v>
      </c>
      <c r="AR13" s="15">
        <f t="shared" si="26"/>
        <v>34933</v>
      </c>
      <c r="AS13" s="15">
        <f t="shared" ref="AS13" si="33">AS12+200</f>
        <v>48267</v>
      </c>
      <c r="AT13" s="22">
        <v>71600</v>
      </c>
      <c r="AU13" s="22">
        <v>71600</v>
      </c>
      <c r="AV13" s="22">
        <v>71600</v>
      </c>
    </row>
    <row r="14" spans="1:48" ht="22.5" x14ac:dyDescent="0.65">
      <c r="A14" s="31">
        <v>10</v>
      </c>
      <c r="B14" s="32">
        <v>1</v>
      </c>
      <c r="C14" s="32" t="s">
        <v>48</v>
      </c>
      <c r="D14" s="32" t="s">
        <v>50</v>
      </c>
      <c r="E14" s="32" t="s">
        <v>53</v>
      </c>
      <c r="F14" s="33">
        <f t="shared" si="4"/>
        <v>2447749</v>
      </c>
      <c r="G14" s="33">
        <f t="shared" si="5"/>
        <v>71800</v>
      </c>
      <c r="H14" s="34">
        <f t="shared" si="6"/>
        <v>2519549</v>
      </c>
      <c r="I14" s="32">
        <v>30</v>
      </c>
      <c r="J14" s="32">
        <v>2</v>
      </c>
      <c r="K14" s="35">
        <f t="shared" si="7"/>
        <v>73432470</v>
      </c>
      <c r="L14" s="35">
        <f t="shared" si="8"/>
        <v>2154000</v>
      </c>
      <c r="M14" s="35">
        <f t="shared" si="0"/>
        <v>9000000</v>
      </c>
      <c r="N14" s="35">
        <f t="shared" si="1"/>
        <v>14000000</v>
      </c>
      <c r="O14" s="36">
        <f t="shared" si="9"/>
        <v>14332368</v>
      </c>
      <c r="P14" s="36">
        <f t="shared" si="10"/>
        <v>5000000</v>
      </c>
      <c r="Q14" s="36">
        <f t="shared" si="11"/>
        <v>0</v>
      </c>
      <c r="R14" s="35">
        <f t="shared" si="12"/>
        <v>12597745</v>
      </c>
      <c r="S14" s="35">
        <f t="shared" si="13"/>
        <v>6298872.5</v>
      </c>
      <c r="T14" s="37">
        <v>0</v>
      </c>
      <c r="U14" s="35">
        <f t="shared" si="14"/>
        <v>0</v>
      </c>
      <c r="V14" s="38">
        <v>0</v>
      </c>
      <c r="W14" s="35">
        <f t="shared" si="15"/>
        <v>481224</v>
      </c>
      <c r="X14" s="36">
        <f t="shared" si="16"/>
        <v>0</v>
      </c>
      <c r="Y14" s="35">
        <f t="shared" si="17"/>
        <v>136815455.5</v>
      </c>
      <c r="Z14" s="35">
        <f t="shared" si="18"/>
        <v>98586470</v>
      </c>
      <c r="AA14" s="35">
        <f t="shared" si="19"/>
        <v>6901052.9000000004</v>
      </c>
      <c r="AB14" s="35">
        <f t="shared" si="20"/>
        <v>113615530</v>
      </c>
      <c r="AC14" s="35">
        <f t="shared" si="2"/>
        <v>0</v>
      </c>
      <c r="AD14" s="39">
        <f t="shared" si="21"/>
        <v>129914402.59999999</v>
      </c>
      <c r="AE14" s="40">
        <f t="shared" si="22"/>
        <v>111017785.09999999</v>
      </c>
      <c r="AF14" s="40">
        <f t="shared" si="23"/>
        <v>226759410</v>
      </c>
      <c r="AG14" s="35">
        <f t="shared" si="24"/>
        <v>22674888.100000001</v>
      </c>
      <c r="AH14" s="41">
        <f t="shared" si="25"/>
        <v>159490343.59999999</v>
      </c>
      <c r="AI14" s="8">
        <f t="shared" si="3"/>
        <v>2597745</v>
      </c>
      <c r="AJ14" s="8">
        <v>2447749</v>
      </c>
      <c r="AK14" s="15">
        <v>3900</v>
      </c>
      <c r="AL14" s="15">
        <v>5900</v>
      </c>
      <c r="AM14" s="15">
        <v>11800</v>
      </c>
      <c r="AN14" s="15">
        <v>11800</v>
      </c>
      <c r="AO14" s="15">
        <v>18800</v>
      </c>
      <c r="AP14" s="15">
        <v>18800</v>
      </c>
      <c r="AQ14" s="15">
        <f t="shared" si="26"/>
        <v>25133</v>
      </c>
      <c r="AR14" s="15">
        <f t="shared" si="26"/>
        <v>35133</v>
      </c>
      <c r="AS14" s="15">
        <f t="shared" ref="AS14" si="34">AS13+200</f>
        <v>48467</v>
      </c>
      <c r="AT14" s="22">
        <v>71800</v>
      </c>
      <c r="AU14" s="22">
        <v>71800</v>
      </c>
      <c r="AV14" s="22">
        <v>71800</v>
      </c>
    </row>
    <row r="15" spans="1:48" ht="22.5" x14ac:dyDescent="0.65">
      <c r="A15" s="31">
        <v>11</v>
      </c>
      <c r="B15" s="32">
        <v>1</v>
      </c>
      <c r="C15" s="32" t="s">
        <v>48</v>
      </c>
      <c r="D15" s="32" t="s">
        <v>50</v>
      </c>
      <c r="E15" s="32" t="s">
        <v>53</v>
      </c>
      <c r="F15" s="33">
        <f t="shared" si="4"/>
        <v>2457319</v>
      </c>
      <c r="G15" s="33">
        <f t="shared" si="5"/>
        <v>72000</v>
      </c>
      <c r="H15" s="34">
        <f t="shared" si="6"/>
        <v>2529319</v>
      </c>
      <c r="I15" s="32">
        <v>30</v>
      </c>
      <c r="J15" s="32">
        <v>2</v>
      </c>
      <c r="K15" s="35">
        <f t="shared" si="7"/>
        <v>73719570</v>
      </c>
      <c r="L15" s="35">
        <f t="shared" si="8"/>
        <v>2160000</v>
      </c>
      <c r="M15" s="35">
        <f t="shared" si="0"/>
        <v>9000000</v>
      </c>
      <c r="N15" s="35">
        <f t="shared" si="1"/>
        <v>14000000</v>
      </c>
      <c r="O15" s="36">
        <f t="shared" si="9"/>
        <v>14332368</v>
      </c>
      <c r="P15" s="36">
        <f t="shared" si="10"/>
        <v>5000000</v>
      </c>
      <c r="Q15" s="36">
        <f t="shared" si="11"/>
        <v>0</v>
      </c>
      <c r="R15" s="35">
        <f t="shared" si="12"/>
        <v>12646595</v>
      </c>
      <c r="S15" s="35">
        <f t="shared" si="13"/>
        <v>6323297.5</v>
      </c>
      <c r="T15" s="37">
        <v>0</v>
      </c>
      <c r="U15" s="35">
        <f t="shared" si="14"/>
        <v>0</v>
      </c>
      <c r="V15" s="38">
        <v>0</v>
      </c>
      <c r="W15" s="35">
        <f t="shared" si="15"/>
        <v>483090</v>
      </c>
      <c r="X15" s="36">
        <f t="shared" si="16"/>
        <v>0</v>
      </c>
      <c r="Y15" s="35">
        <f t="shared" si="17"/>
        <v>137181830.5</v>
      </c>
      <c r="Z15" s="35">
        <f t="shared" si="18"/>
        <v>98879570</v>
      </c>
      <c r="AA15" s="35">
        <f t="shared" si="19"/>
        <v>6921569.9000000004</v>
      </c>
      <c r="AB15" s="35">
        <f t="shared" si="20"/>
        <v>113936963</v>
      </c>
      <c r="AC15" s="35">
        <f t="shared" si="2"/>
        <v>0</v>
      </c>
      <c r="AD15" s="39">
        <f t="shared" si="21"/>
        <v>130260260.59999999</v>
      </c>
      <c r="AE15" s="40">
        <f t="shared" si="22"/>
        <v>111290368.09999999</v>
      </c>
      <c r="AF15" s="40">
        <f t="shared" si="23"/>
        <v>227638710</v>
      </c>
      <c r="AG15" s="35">
        <f t="shared" si="24"/>
        <v>22742301.100000001</v>
      </c>
      <c r="AH15" s="41">
        <f t="shared" si="25"/>
        <v>159924131.59999999</v>
      </c>
      <c r="AI15" s="8">
        <f t="shared" si="3"/>
        <v>2646595</v>
      </c>
      <c r="AJ15" s="8">
        <v>2457319</v>
      </c>
      <c r="AK15" s="15">
        <v>4000</v>
      </c>
      <c r="AL15" s="15">
        <v>6000</v>
      </c>
      <c r="AM15" s="15">
        <v>12000</v>
      </c>
      <c r="AN15" s="15">
        <v>12000</v>
      </c>
      <c r="AO15" s="15">
        <v>19000</v>
      </c>
      <c r="AP15" s="15">
        <v>19000</v>
      </c>
      <c r="AQ15" s="15">
        <f t="shared" si="26"/>
        <v>25333</v>
      </c>
      <c r="AR15" s="15">
        <f t="shared" si="26"/>
        <v>35333</v>
      </c>
      <c r="AS15" s="15">
        <f t="shared" ref="AS15" si="35">AS14+200</f>
        <v>48667</v>
      </c>
      <c r="AT15" s="22">
        <v>72000</v>
      </c>
      <c r="AU15" s="22">
        <v>72000</v>
      </c>
      <c r="AV15" s="22">
        <v>72000</v>
      </c>
    </row>
    <row r="16" spans="1:48" ht="22.5" x14ac:dyDescent="0.65">
      <c r="A16" s="31">
        <v>12</v>
      </c>
      <c r="B16" s="32">
        <v>1</v>
      </c>
      <c r="C16" s="32" t="s">
        <v>48</v>
      </c>
      <c r="D16" s="32" t="s">
        <v>50</v>
      </c>
      <c r="E16" s="32" t="s">
        <v>53</v>
      </c>
      <c r="F16" s="33">
        <f t="shared" si="4"/>
        <v>2466892</v>
      </c>
      <c r="G16" s="33">
        <f t="shared" si="5"/>
        <v>72400</v>
      </c>
      <c r="H16" s="34">
        <f t="shared" si="6"/>
        <v>2539292</v>
      </c>
      <c r="I16" s="32">
        <v>30</v>
      </c>
      <c r="J16" s="32">
        <v>2</v>
      </c>
      <c r="K16" s="35">
        <f t="shared" si="7"/>
        <v>74006760</v>
      </c>
      <c r="L16" s="35">
        <f t="shared" si="8"/>
        <v>2172000</v>
      </c>
      <c r="M16" s="35">
        <f t="shared" si="0"/>
        <v>9000000</v>
      </c>
      <c r="N16" s="35">
        <f t="shared" si="1"/>
        <v>14000000</v>
      </c>
      <c r="O16" s="36">
        <f t="shared" si="9"/>
        <v>14332368</v>
      </c>
      <c r="P16" s="36">
        <f t="shared" si="10"/>
        <v>5000000</v>
      </c>
      <c r="Q16" s="36">
        <f t="shared" si="11"/>
        <v>0</v>
      </c>
      <c r="R16" s="35">
        <f t="shared" si="12"/>
        <v>12696460</v>
      </c>
      <c r="S16" s="35">
        <f t="shared" si="13"/>
        <v>6348230</v>
      </c>
      <c r="T16" s="37">
        <v>0</v>
      </c>
      <c r="U16" s="35">
        <f t="shared" si="14"/>
        <v>0</v>
      </c>
      <c r="V16" s="38">
        <v>0</v>
      </c>
      <c r="W16" s="35">
        <f t="shared" si="15"/>
        <v>484994</v>
      </c>
      <c r="X16" s="36">
        <f t="shared" si="16"/>
        <v>0</v>
      </c>
      <c r="Y16" s="35">
        <f t="shared" si="17"/>
        <v>137555818</v>
      </c>
      <c r="Z16" s="35">
        <f t="shared" si="18"/>
        <v>99178760</v>
      </c>
      <c r="AA16" s="35">
        <f t="shared" si="19"/>
        <v>6942513.2000000011</v>
      </c>
      <c r="AB16" s="35">
        <f t="shared" si="20"/>
        <v>114265075</v>
      </c>
      <c r="AC16" s="35">
        <f t="shared" si="2"/>
        <v>0</v>
      </c>
      <c r="AD16" s="39">
        <f t="shared" si="21"/>
        <v>130613304.8</v>
      </c>
      <c r="AE16" s="40">
        <f t="shared" si="22"/>
        <v>111568614.8</v>
      </c>
      <c r="AF16" s="40">
        <f t="shared" si="23"/>
        <v>228536280</v>
      </c>
      <c r="AG16" s="35">
        <f t="shared" si="24"/>
        <v>22811114.800000001</v>
      </c>
      <c r="AH16" s="41">
        <f t="shared" si="25"/>
        <v>160366932.80000001</v>
      </c>
      <c r="AI16" s="8">
        <f t="shared" si="3"/>
        <v>2696460</v>
      </c>
      <c r="AJ16" s="8">
        <v>2466892</v>
      </c>
      <c r="AK16" s="15">
        <v>4200</v>
      </c>
      <c r="AL16" s="15">
        <v>6200</v>
      </c>
      <c r="AM16" s="15">
        <v>12400</v>
      </c>
      <c r="AN16" s="15">
        <v>12400</v>
      </c>
      <c r="AO16" s="15">
        <v>19400</v>
      </c>
      <c r="AP16" s="15">
        <v>19400</v>
      </c>
      <c r="AQ16" s="15">
        <f>AQ15+400</f>
        <v>25733</v>
      </c>
      <c r="AR16" s="15">
        <f>AR15+400</f>
        <v>35733</v>
      </c>
      <c r="AS16" s="15">
        <f>AS15+400</f>
        <v>49067</v>
      </c>
      <c r="AT16" s="22">
        <v>72400</v>
      </c>
      <c r="AU16" s="22">
        <v>72400</v>
      </c>
      <c r="AV16" s="22">
        <v>72400</v>
      </c>
    </row>
    <row r="17" spans="1:48" ht="22.5" x14ac:dyDescent="0.65">
      <c r="A17" s="31">
        <v>13</v>
      </c>
      <c r="B17" s="32">
        <v>1</v>
      </c>
      <c r="C17" s="32" t="s">
        <v>48</v>
      </c>
      <c r="D17" s="32" t="s">
        <v>50</v>
      </c>
      <c r="E17" s="32" t="s">
        <v>53</v>
      </c>
      <c r="F17" s="33">
        <f t="shared" si="4"/>
        <v>2479652</v>
      </c>
      <c r="G17" s="33">
        <f t="shared" si="5"/>
        <v>72800</v>
      </c>
      <c r="H17" s="34">
        <f t="shared" si="6"/>
        <v>2552452</v>
      </c>
      <c r="I17" s="32">
        <v>30</v>
      </c>
      <c r="J17" s="32">
        <v>2</v>
      </c>
      <c r="K17" s="35">
        <f t="shared" si="7"/>
        <v>74389560</v>
      </c>
      <c r="L17" s="35">
        <f t="shared" si="8"/>
        <v>2184000</v>
      </c>
      <c r="M17" s="35">
        <f t="shared" si="0"/>
        <v>9000000</v>
      </c>
      <c r="N17" s="35">
        <f t="shared" si="1"/>
        <v>14000000</v>
      </c>
      <c r="O17" s="36">
        <f t="shared" si="9"/>
        <v>14332368</v>
      </c>
      <c r="P17" s="36">
        <f t="shared" si="10"/>
        <v>5000000</v>
      </c>
      <c r="Q17" s="36">
        <f t="shared" si="11"/>
        <v>0</v>
      </c>
      <c r="R17" s="35">
        <f t="shared" si="12"/>
        <v>12762260</v>
      </c>
      <c r="S17" s="35">
        <f t="shared" si="13"/>
        <v>6381130</v>
      </c>
      <c r="T17" s="37">
        <v>0</v>
      </c>
      <c r="U17" s="35">
        <f t="shared" si="14"/>
        <v>0</v>
      </c>
      <c r="V17" s="38">
        <v>0</v>
      </c>
      <c r="W17" s="35">
        <f t="shared" si="15"/>
        <v>487508</v>
      </c>
      <c r="X17" s="36">
        <f t="shared" si="16"/>
        <v>0</v>
      </c>
      <c r="Y17" s="35">
        <f t="shared" si="17"/>
        <v>138049318</v>
      </c>
      <c r="Z17" s="35">
        <f t="shared" si="18"/>
        <v>99573560</v>
      </c>
      <c r="AA17" s="35">
        <f t="shared" si="19"/>
        <v>6970149.2000000011</v>
      </c>
      <c r="AB17" s="35">
        <f t="shared" si="20"/>
        <v>114698039</v>
      </c>
      <c r="AC17" s="35">
        <f t="shared" si="2"/>
        <v>0</v>
      </c>
      <c r="AD17" s="39">
        <f t="shared" si="21"/>
        <v>131079168.8</v>
      </c>
      <c r="AE17" s="40">
        <f t="shared" si="22"/>
        <v>111935778.8</v>
      </c>
      <c r="AF17" s="40">
        <f t="shared" si="23"/>
        <v>229720680</v>
      </c>
      <c r="AG17" s="35">
        <f t="shared" si="24"/>
        <v>22901918.800000001</v>
      </c>
      <c r="AH17" s="41">
        <f t="shared" si="25"/>
        <v>160951236.80000001</v>
      </c>
      <c r="AI17" s="8">
        <f t="shared" si="3"/>
        <v>2762260</v>
      </c>
      <c r="AJ17" s="8">
        <v>2479652</v>
      </c>
      <c r="AK17" s="15">
        <v>4400</v>
      </c>
      <c r="AL17" s="15">
        <v>6400</v>
      </c>
      <c r="AM17" s="15">
        <v>12800</v>
      </c>
      <c r="AN17" s="15">
        <v>12800</v>
      </c>
      <c r="AO17" s="15">
        <v>19800</v>
      </c>
      <c r="AP17" s="15">
        <v>19800</v>
      </c>
      <c r="AQ17" s="15">
        <f t="shared" ref="AQ17:AR24" si="36">AQ16+400</f>
        <v>26133</v>
      </c>
      <c r="AR17" s="15">
        <f t="shared" si="36"/>
        <v>36133</v>
      </c>
      <c r="AS17" s="15">
        <f t="shared" ref="AS17" si="37">AS16+400</f>
        <v>49467</v>
      </c>
      <c r="AT17" s="22">
        <v>72800</v>
      </c>
      <c r="AU17" s="22">
        <v>72800</v>
      </c>
      <c r="AV17" s="22">
        <v>72800</v>
      </c>
    </row>
    <row r="18" spans="1:48" ht="22.5" x14ac:dyDescent="0.65">
      <c r="A18" s="31">
        <v>14</v>
      </c>
      <c r="B18" s="32">
        <v>1</v>
      </c>
      <c r="C18" s="32" t="s">
        <v>48</v>
      </c>
      <c r="D18" s="32" t="s">
        <v>50</v>
      </c>
      <c r="E18" s="32" t="s">
        <v>53</v>
      </c>
      <c r="F18" s="33">
        <f t="shared" si="4"/>
        <v>2492414</v>
      </c>
      <c r="G18" s="33">
        <f t="shared" si="5"/>
        <v>73200</v>
      </c>
      <c r="H18" s="34">
        <f t="shared" si="6"/>
        <v>2565614</v>
      </c>
      <c r="I18" s="32">
        <v>30</v>
      </c>
      <c r="J18" s="32">
        <v>2</v>
      </c>
      <c r="K18" s="35">
        <f t="shared" si="7"/>
        <v>74772420</v>
      </c>
      <c r="L18" s="35">
        <f t="shared" si="8"/>
        <v>2196000</v>
      </c>
      <c r="M18" s="35">
        <f t="shared" si="0"/>
        <v>9000000</v>
      </c>
      <c r="N18" s="35">
        <f t="shared" si="1"/>
        <v>14000000</v>
      </c>
      <c r="O18" s="36">
        <f t="shared" si="9"/>
        <v>14332368</v>
      </c>
      <c r="P18" s="36">
        <f t="shared" si="10"/>
        <v>5000000</v>
      </c>
      <c r="Q18" s="36">
        <f t="shared" si="11"/>
        <v>0</v>
      </c>
      <c r="R18" s="35">
        <f t="shared" si="12"/>
        <v>12828070</v>
      </c>
      <c r="S18" s="35">
        <f t="shared" si="13"/>
        <v>6414035</v>
      </c>
      <c r="T18" s="37">
        <v>0</v>
      </c>
      <c r="U18" s="35">
        <f t="shared" si="14"/>
        <v>0</v>
      </c>
      <c r="V18" s="38">
        <v>0</v>
      </c>
      <c r="W18" s="35">
        <f t="shared" si="15"/>
        <v>490022</v>
      </c>
      <c r="X18" s="36">
        <f t="shared" si="16"/>
        <v>0</v>
      </c>
      <c r="Y18" s="35">
        <f t="shared" si="17"/>
        <v>138542893</v>
      </c>
      <c r="Z18" s="35">
        <f t="shared" si="18"/>
        <v>99968420</v>
      </c>
      <c r="AA18" s="35">
        <f t="shared" si="19"/>
        <v>6997789.4000000004</v>
      </c>
      <c r="AB18" s="35">
        <f t="shared" si="20"/>
        <v>115131069</v>
      </c>
      <c r="AC18" s="35">
        <f t="shared" si="2"/>
        <v>0</v>
      </c>
      <c r="AD18" s="39">
        <f t="shared" si="21"/>
        <v>131545103.59999999</v>
      </c>
      <c r="AE18" s="40">
        <f t="shared" si="22"/>
        <v>112302998.59999999</v>
      </c>
      <c r="AF18" s="40">
        <f t="shared" si="23"/>
        <v>230905260</v>
      </c>
      <c r="AG18" s="35">
        <f t="shared" si="24"/>
        <v>22992736.600000001</v>
      </c>
      <c r="AH18" s="41">
        <f t="shared" si="25"/>
        <v>161535629.59999999</v>
      </c>
      <c r="AI18" s="8">
        <f t="shared" si="3"/>
        <v>2828070</v>
      </c>
      <c r="AJ18" s="8">
        <v>2492414</v>
      </c>
      <c r="AK18" s="15">
        <v>4600</v>
      </c>
      <c r="AL18" s="15">
        <v>6600</v>
      </c>
      <c r="AM18" s="15">
        <v>13200</v>
      </c>
      <c r="AN18" s="15">
        <v>13200</v>
      </c>
      <c r="AO18" s="15">
        <v>20200</v>
      </c>
      <c r="AP18" s="15">
        <v>20200</v>
      </c>
      <c r="AQ18" s="15">
        <f t="shared" si="36"/>
        <v>26533</v>
      </c>
      <c r="AR18" s="15">
        <f t="shared" si="36"/>
        <v>36533</v>
      </c>
      <c r="AS18" s="15">
        <f t="shared" ref="AS18" si="38">AS17+400</f>
        <v>49867</v>
      </c>
      <c r="AT18" s="22">
        <v>73200</v>
      </c>
      <c r="AU18" s="22">
        <v>73200</v>
      </c>
      <c r="AV18" s="22">
        <v>73200</v>
      </c>
    </row>
    <row r="19" spans="1:48" ht="22.5" x14ac:dyDescent="0.65">
      <c r="A19" s="31">
        <v>15</v>
      </c>
      <c r="B19" s="32">
        <v>1</v>
      </c>
      <c r="C19" s="32" t="s">
        <v>48</v>
      </c>
      <c r="D19" s="32" t="s">
        <v>50</v>
      </c>
      <c r="E19" s="32" t="s">
        <v>53</v>
      </c>
      <c r="F19" s="33">
        <f t="shared" si="4"/>
        <v>2505175</v>
      </c>
      <c r="G19" s="33">
        <f t="shared" si="5"/>
        <v>73600</v>
      </c>
      <c r="H19" s="34">
        <f t="shared" si="6"/>
        <v>2578775</v>
      </c>
      <c r="I19" s="32">
        <v>30</v>
      </c>
      <c r="J19" s="32">
        <v>2</v>
      </c>
      <c r="K19" s="35">
        <f t="shared" si="7"/>
        <v>75155250</v>
      </c>
      <c r="L19" s="35">
        <f t="shared" si="8"/>
        <v>2208000</v>
      </c>
      <c r="M19" s="35">
        <f t="shared" si="0"/>
        <v>9000000</v>
      </c>
      <c r="N19" s="35">
        <f t="shared" si="1"/>
        <v>14000000</v>
      </c>
      <c r="O19" s="36">
        <f t="shared" si="9"/>
        <v>14332368</v>
      </c>
      <c r="P19" s="36">
        <f t="shared" si="10"/>
        <v>5000000</v>
      </c>
      <c r="Q19" s="36">
        <f t="shared" si="11"/>
        <v>0</v>
      </c>
      <c r="R19" s="35">
        <f t="shared" si="12"/>
        <v>12893875</v>
      </c>
      <c r="S19" s="35">
        <f t="shared" si="13"/>
        <v>6446937.5</v>
      </c>
      <c r="T19" s="37">
        <v>0</v>
      </c>
      <c r="U19" s="35">
        <f t="shared" si="14"/>
        <v>0</v>
      </c>
      <c r="V19" s="38">
        <v>0</v>
      </c>
      <c r="W19" s="35">
        <f t="shared" si="15"/>
        <v>492535</v>
      </c>
      <c r="X19" s="36">
        <f t="shared" si="16"/>
        <v>0</v>
      </c>
      <c r="Y19" s="35">
        <f t="shared" si="17"/>
        <v>139036430.5</v>
      </c>
      <c r="Z19" s="35">
        <f t="shared" si="18"/>
        <v>100363250</v>
      </c>
      <c r="AA19" s="35">
        <f t="shared" si="19"/>
        <v>7025427.5000000009</v>
      </c>
      <c r="AB19" s="35">
        <f t="shared" si="20"/>
        <v>115564066</v>
      </c>
      <c r="AC19" s="35">
        <f t="shared" si="2"/>
        <v>0</v>
      </c>
      <c r="AD19" s="39">
        <f t="shared" si="21"/>
        <v>132011003</v>
      </c>
      <c r="AE19" s="40">
        <f t="shared" si="22"/>
        <v>112670190.5</v>
      </c>
      <c r="AF19" s="40">
        <f t="shared" si="23"/>
        <v>232089750</v>
      </c>
      <c r="AG19" s="35">
        <f t="shared" si="24"/>
        <v>23083547.5</v>
      </c>
      <c r="AH19" s="41">
        <f t="shared" si="25"/>
        <v>162119978</v>
      </c>
      <c r="AI19" s="8">
        <f t="shared" si="3"/>
        <v>2893875</v>
      </c>
      <c r="AJ19" s="8">
        <v>2505175</v>
      </c>
      <c r="AK19" s="15">
        <v>4800</v>
      </c>
      <c r="AL19" s="15">
        <v>6800</v>
      </c>
      <c r="AM19" s="15">
        <v>13600</v>
      </c>
      <c r="AN19" s="15">
        <v>13600</v>
      </c>
      <c r="AO19" s="15">
        <v>20600</v>
      </c>
      <c r="AP19" s="15">
        <v>20600</v>
      </c>
      <c r="AQ19" s="15">
        <f t="shared" si="36"/>
        <v>26933</v>
      </c>
      <c r="AR19" s="15">
        <f t="shared" si="36"/>
        <v>36933</v>
      </c>
      <c r="AS19" s="15">
        <f t="shared" ref="AS19" si="39">AS18+400</f>
        <v>50267</v>
      </c>
      <c r="AT19" s="22">
        <v>73600</v>
      </c>
      <c r="AU19" s="22">
        <v>73600</v>
      </c>
      <c r="AV19" s="22">
        <v>73600</v>
      </c>
    </row>
    <row r="20" spans="1:48" ht="22.5" x14ac:dyDescent="0.65">
      <c r="A20" s="31">
        <v>16</v>
      </c>
      <c r="B20" s="32">
        <v>1</v>
      </c>
      <c r="C20" s="32" t="s">
        <v>48</v>
      </c>
      <c r="D20" s="32" t="s">
        <v>50</v>
      </c>
      <c r="E20" s="32" t="s">
        <v>53</v>
      </c>
      <c r="F20" s="33">
        <f t="shared" si="4"/>
        <v>2521125</v>
      </c>
      <c r="G20" s="33">
        <f t="shared" si="5"/>
        <v>74000</v>
      </c>
      <c r="H20" s="34">
        <f t="shared" si="6"/>
        <v>2595125</v>
      </c>
      <c r="I20" s="32">
        <v>30</v>
      </c>
      <c r="J20" s="32">
        <v>2</v>
      </c>
      <c r="K20" s="35">
        <f t="shared" si="7"/>
        <v>75633750</v>
      </c>
      <c r="L20" s="35">
        <f t="shared" si="8"/>
        <v>2220000</v>
      </c>
      <c r="M20" s="35">
        <f t="shared" si="0"/>
        <v>9000000</v>
      </c>
      <c r="N20" s="35">
        <f t="shared" si="1"/>
        <v>14000000</v>
      </c>
      <c r="O20" s="36">
        <f t="shared" si="9"/>
        <v>14332368</v>
      </c>
      <c r="P20" s="36">
        <f t="shared" si="10"/>
        <v>5000000</v>
      </c>
      <c r="Q20" s="36">
        <f t="shared" si="11"/>
        <v>0</v>
      </c>
      <c r="R20" s="35">
        <f t="shared" si="12"/>
        <v>12975625</v>
      </c>
      <c r="S20" s="35">
        <f t="shared" si="13"/>
        <v>6487812.5</v>
      </c>
      <c r="T20" s="37">
        <v>0</v>
      </c>
      <c r="U20" s="35">
        <f t="shared" si="14"/>
        <v>0</v>
      </c>
      <c r="V20" s="38">
        <v>0</v>
      </c>
      <c r="W20" s="35">
        <f t="shared" si="15"/>
        <v>495658</v>
      </c>
      <c r="X20" s="36">
        <f t="shared" si="16"/>
        <v>0</v>
      </c>
      <c r="Y20" s="35">
        <f t="shared" si="17"/>
        <v>139649555.5</v>
      </c>
      <c r="Z20" s="35">
        <f t="shared" si="18"/>
        <v>100853750</v>
      </c>
      <c r="AA20" s="35">
        <f t="shared" si="19"/>
        <v>7059762.5000000009</v>
      </c>
      <c r="AB20" s="35">
        <f t="shared" si="20"/>
        <v>116101981</v>
      </c>
      <c r="AC20" s="35">
        <f t="shared" si="2"/>
        <v>0</v>
      </c>
      <c r="AD20" s="39">
        <f t="shared" si="21"/>
        <v>132589793</v>
      </c>
      <c r="AE20" s="40">
        <f t="shared" si="22"/>
        <v>113126355.5</v>
      </c>
      <c r="AF20" s="40">
        <f t="shared" si="23"/>
        <v>233561250</v>
      </c>
      <c r="AG20" s="35">
        <f t="shared" si="24"/>
        <v>23196362.5</v>
      </c>
      <c r="AH20" s="41">
        <f t="shared" si="25"/>
        <v>162845918</v>
      </c>
      <c r="AI20" s="8">
        <f t="shared" si="3"/>
        <v>2975625</v>
      </c>
      <c r="AJ20" s="8">
        <v>2521125</v>
      </c>
      <c r="AK20" s="15">
        <v>5000</v>
      </c>
      <c r="AL20" s="15">
        <v>7000</v>
      </c>
      <c r="AM20" s="15">
        <v>14000</v>
      </c>
      <c r="AN20" s="15">
        <v>14000</v>
      </c>
      <c r="AO20" s="15">
        <v>21000</v>
      </c>
      <c r="AP20" s="15">
        <v>21000</v>
      </c>
      <c r="AQ20" s="15">
        <f t="shared" si="36"/>
        <v>27333</v>
      </c>
      <c r="AR20" s="15">
        <f t="shared" si="36"/>
        <v>37333</v>
      </c>
      <c r="AS20" s="15">
        <f t="shared" ref="AS20" si="40">AS19+400</f>
        <v>50667</v>
      </c>
      <c r="AT20" s="22">
        <v>74000</v>
      </c>
      <c r="AU20" s="22">
        <v>74000</v>
      </c>
      <c r="AV20" s="22">
        <v>74000</v>
      </c>
    </row>
    <row r="21" spans="1:48" ht="22.5" x14ac:dyDescent="0.65">
      <c r="A21" s="31">
        <v>17</v>
      </c>
      <c r="B21" s="32">
        <v>1</v>
      </c>
      <c r="C21" s="32" t="s">
        <v>48</v>
      </c>
      <c r="D21" s="32" t="s">
        <v>50</v>
      </c>
      <c r="E21" s="32" t="s">
        <v>53</v>
      </c>
      <c r="F21" s="33">
        <f t="shared" si="4"/>
        <v>2537078</v>
      </c>
      <c r="G21" s="33">
        <f t="shared" si="5"/>
        <v>74400</v>
      </c>
      <c r="H21" s="34">
        <f t="shared" si="6"/>
        <v>2611478</v>
      </c>
      <c r="I21" s="32">
        <v>30</v>
      </c>
      <c r="J21" s="32">
        <v>2</v>
      </c>
      <c r="K21" s="35">
        <f t="shared" si="7"/>
        <v>76112340</v>
      </c>
      <c r="L21" s="35">
        <f t="shared" si="8"/>
        <v>2232000</v>
      </c>
      <c r="M21" s="35">
        <f t="shared" si="0"/>
        <v>9000000</v>
      </c>
      <c r="N21" s="35">
        <f t="shared" si="1"/>
        <v>14000000</v>
      </c>
      <c r="O21" s="36">
        <f t="shared" si="9"/>
        <v>14332368</v>
      </c>
      <c r="P21" s="36">
        <f t="shared" si="10"/>
        <v>5000000</v>
      </c>
      <c r="Q21" s="36">
        <f t="shared" si="11"/>
        <v>0</v>
      </c>
      <c r="R21" s="35">
        <f t="shared" si="12"/>
        <v>13057390</v>
      </c>
      <c r="S21" s="35">
        <f t="shared" si="13"/>
        <v>6528695</v>
      </c>
      <c r="T21" s="37">
        <v>0</v>
      </c>
      <c r="U21" s="35">
        <f t="shared" si="14"/>
        <v>0</v>
      </c>
      <c r="V21" s="38">
        <v>0</v>
      </c>
      <c r="W21" s="35">
        <f t="shared" si="15"/>
        <v>498782</v>
      </c>
      <c r="X21" s="36">
        <f t="shared" si="16"/>
        <v>0</v>
      </c>
      <c r="Y21" s="35">
        <f t="shared" si="17"/>
        <v>140262793</v>
      </c>
      <c r="Z21" s="35">
        <f t="shared" si="18"/>
        <v>101344340</v>
      </c>
      <c r="AA21" s="35">
        <f t="shared" si="19"/>
        <v>7094103.8000000007</v>
      </c>
      <c r="AB21" s="35">
        <f t="shared" si="20"/>
        <v>116639994</v>
      </c>
      <c r="AC21" s="35">
        <f t="shared" si="2"/>
        <v>0</v>
      </c>
      <c r="AD21" s="39">
        <f t="shared" si="21"/>
        <v>133168689.2</v>
      </c>
      <c r="AE21" s="40">
        <f t="shared" si="22"/>
        <v>113582604.2</v>
      </c>
      <c r="AF21" s="40">
        <f t="shared" si="23"/>
        <v>235033020</v>
      </c>
      <c r="AG21" s="35">
        <f t="shared" si="24"/>
        <v>23309198.199999999</v>
      </c>
      <c r="AH21" s="41">
        <f t="shared" si="25"/>
        <v>163571991.19999999</v>
      </c>
      <c r="AI21" s="8">
        <f t="shared" si="3"/>
        <v>3057390</v>
      </c>
      <c r="AJ21" s="8">
        <v>2537078</v>
      </c>
      <c r="AK21" s="15">
        <v>5200</v>
      </c>
      <c r="AL21" s="15">
        <v>7200</v>
      </c>
      <c r="AM21" s="15">
        <v>14400</v>
      </c>
      <c r="AN21" s="15">
        <v>14400</v>
      </c>
      <c r="AO21" s="15">
        <v>21400</v>
      </c>
      <c r="AP21" s="15">
        <v>21400</v>
      </c>
      <c r="AQ21" s="15">
        <f t="shared" si="36"/>
        <v>27733</v>
      </c>
      <c r="AR21" s="15">
        <f t="shared" si="36"/>
        <v>37733</v>
      </c>
      <c r="AS21" s="15">
        <f t="shared" ref="AS21" si="41">AS20+400</f>
        <v>51067</v>
      </c>
      <c r="AT21" s="22">
        <v>74400</v>
      </c>
      <c r="AU21" s="22">
        <v>74400</v>
      </c>
      <c r="AV21" s="22">
        <v>74400</v>
      </c>
    </row>
    <row r="22" spans="1:48" ht="22.5" x14ac:dyDescent="0.65">
      <c r="A22" s="31">
        <v>18</v>
      </c>
      <c r="B22" s="32">
        <v>1</v>
      </c>
      <c r="C22" s="32" t="s">
        <v>48</v>
      </c>
      <c r="D22" s="32" t="s">
        <v>50</v>
      </c>
      <c r="E22" s="32" t="s">
        <v>53</v>
      </c>
      <c r="F22" s="33">
        <f t="shared" si="4"/>
        <v>2556222</v>
      </c>
      <c r="G22" s="33">
        <f t="shared" si="5"/>
        <v>74800</v>
      </c>
      <c r="H22" s="34">
        <f t="shared" si="6"/>
        <v>2631022</v>
      </c>
      <c r="I22" s="32">
        <v>30</v>
      </c>
      <c r="J22" s="32">
        <v>2</v>
      </c>
      <c r="K22" s="35">
        <f t="shared" si="7"/>
        <v>76686660</v>
      </c>
      <c r="L22" s="35">
        <f t="shared" si="8"/>
        <v>2244000</v>
      </c>
      <c r="M22" s="35">
        <f t="shared" si="0"/>
        <v>9000000</v>
      </c>
      <c r="N22" s="35">
        <f t="shared" si="1"/>
        <v>14000000</v>
      </c>
      <c r="O22" s="36">
        <f t="shared" si="9"/>
        <v>14332368</v>
      </c>
      <c r="P22" s="36">
        <f t="shared" si="10"/>
        <v>5000000</v>
      </c>
      <c r="Q22" s="36">
        <f t="shared" si="11"/>
        <v>0</v>
      </c>
      <c r="R22" s="35">
        <f t="shared" si="12"/>
        <v>13155110</v>
      </c>
      <c r="S22" s="35">
        <f t="shared" si="13"/>
        <v>6577555</v>
      </c>
      <c r="T22" s="37">
        <v>0</v>
      </c>
      <c r="U22" s="35">
        <f t="shared" si="14"/>
        <v>0</v>
      </c>
      <c r="V22" s="38">
        <v>0</v>
      </c>
      <c r="W22" s="35">
        <f t="shared" si="15"/>
        <v>502514</v>
      </c>
      <c r="X22" s="36">
        <f t="shared" si="16"/>
        <v>0</v>
      </c>
      <c r="Y22" s="35">
        <f t="shared" si="17"/>
        <v>140995693</v>
      </c>
      <c r="Z22" s="35">
        <f t="shared" si="18"/>
        <v>101930660</v>
      </c>
      <c r="AA22" s="35">
        <f t="shared" si="19"/>
        <v>7135146.2000000011</v>
      </c>
      <c r="AB22" s="35">
        <f t="shared" si="20"/>
        <v>117282992</v>
      </c>
      <c r="AC22" s="35">
        <f t="shared" si="2"/>
        <v>0</v>
      </c>
      <c r="AD22" s="39">
        <f t="shared" si="21"/>
        <v>133860546.8</v>
      </c>
      <c r="AE22" s="40">
        <f t="shared" si="22"/>
        <v>114127881.8</v>
      </c>
      <c r="AF22" s="40">
        <f t="shared" si="23"/>
        <v>236791980</v>
      </c>
      <c r="AG22" s="35">
        <f t="shared" si="24"/>
        <v>23444051.800000001</v>
      </c>
      <c r="AH22" s="41">
        <f t="shared" si="25"/>
        <v>164439744.80000001</v>
      </c>
      <c r="AI22" s="8">
        <f t="shared" si="3"/>
        <v>3155110</v>
      </c>
      <c r="AJ22" s="8">
        <v>2556222</v>
      </c>
      <c r="AK22" s="15">
        <v>5400</v>
      </c>
      <c r="AL22" s="15">
        <v>7400</v>
      </c>
      <c r="AM22" s="15">
        <v>14800</v>
      </c>
      <c r="AN22" s="15">
        <v>14800</v>
      </c>
      <c r="AO22" s="15">
        <v>21800</v>
      </c>
      <c r="AP22" s="15">
        <v>21800</v>
      </c>
      <c r="AQ22" s="15">
        <f t="shared" si="36"/>
        <v>28133</v>
      </c>
      <c r="AR22" s="15">
        <f t="shared" si="36"/>
        <v>38133</v>
      </c>
      <c r="AS22" s="15">
        <f t="shared" ref="AS22" si="42">AS21+400</f>
        <v>51467</v>
      </c>
      <c r="AT22" s="22">
        <v>74800</v>
      </c>
      <c r="AU22" s="22">
        <v>74800</v>
      </c>
      <c r="AV22" s="22">
        <v>74800</v>
      </c>
    </row>
    <row r="23" spans="1:48" ht="22.5" x14ac:dyDescent="0.65">
      <c r="A23" s="31">
        <v>19</v>
      </c>
      <c r="B23" s="32">
        <v>1</v>
      </c>
      <c r="C23" s="32" t="s">
        <v>48</v>
      </c>
      <c r="D23" s="32" t="s">
        <v>50</v>
      </c>
      <c r="E23" s="32" t="s">
        <v>53</v>
      </c>
      <c r="F23" s="33">
        <f t="shared" si="4"/>
        <v>2575361</v>
      </c>
      <c r="G23" s="33">
        <f t="shared" si="5"/>
        <v>75200</v>
      </c>
      <c r="H23" s="34">
        <f t="shared" si="6"/>
        <v>2650561</v>
      </c>
      <c r="I23" s="32">
        <v>30</v>
      </c>
      <c r="J23" s="32">
        <v>2</v>
      </c>
      <c r="K23" s="35">
        <f t="shared" si="7"/>
        <v>77260830</v>
      </c>
      <c r="L23" s="35">
        <f t="shared" si="8"/>
        <v>2256000</v>
      </c>
      <c r="M23" s="35">
        <f t="shared" si="0"/>
        <v>9000000</v>
      </c>
      <c r="N23" s="35">
        <f t="shared" si="1"/>
        <v>14000000</v>
      </c>
      <c r="O23" s="36">
        <f t="shared" si="9"/>
        <v>14332368</v>
      </c>
      <c r="P23" s="36">
        <f t="shared" si="10"/>
        <v>5000000</v>
      </c>
      <c r="Q23" s="36">
        <f t="shared" si="11"/>
        <v>0</v>
      </c>
      <c r="R23" s="35">
        <f t="shared" si="12"/>
        <v>13252805</v>
      </c>
      <c r="S23" s="35">
        <f t="shared" si="13"/>
        <v>6626402.5</v>
      </c>
      <c r="T23" s="37">
        <v>0</v>
      </c>
      <c r="U23" s="35">
        <f t="shared" si="14"/>
        <v>0</v>
      </c>
      <c r="V23" s="38">
        <v>0</v>
      </c>
      <c r="W23" s="35">
        <f t="shared" si="15"/>
        <v>506246</v>
      </c>
      <c r="X23" s="36">
        <f t="shared" si="16"/>
        <v>0</v>
      </c>
      <c r="Y23" s="35">
        <f t="shared" si="17"/>
        <v>141728405.5</v>
      </c>
      <c r="Z23" s="35">
        <f t="shared" si="18"/>
        <v>102516830</v>
      </c>
      <c r="AA23" s="35">
        <f t="shared" si="19"/>
        <v>7176178.1000000006</v>
      </c>
      <c r="AB23" s="35">
        <f t="shared" si="20"/>
        <v>117925825</v>
      </c>
      <c r="AC23" s="35">
        <f t="shared" si="2"/>
        <v>0</v>
      </c>
      <c r="AD23" s="39">
        <f t="shared" si="21"/>
        <v>134552227.40000001</v>
      </c>
      <c r="AE23" s="40">
        <f t="shared" si="22"/>
        <v>114673019.90000001</v>
      </c>
      <c r="AF23" s="40">
        <f t="shared" si="23"/>
        <v>238550490</v>
      </c>
      <c r="AG23" s="35">
        <f t="shared" si="24"/>
        <v>23578870.900000002</v>
      </c>
      <c r="AH23" s="41">
        <f t="shared" si="25"/>
        <v>165307276.40000001</v>
      </c>
      <c r="AI23" s="8">
        <f t="shared" si="3"/>
        <v>3252805</v>
      </c>
      <c r="AJ23" s="8">
        <v>2575361</v>
      </c>
      <c r="AK23" s="15">
        <v>5600</v>
      </c>
      <c r="AL23" s="15">
        <v>7600</v>
      </c>
      <c r="AM23" s="15">
        <v>15200</v>
      </c>
      <c r="AN23" s="15">
        <v>15200</v>
      </c>
      <c r="AO23" s="15">
        <v>22200</v>
      </c>
      <c r="AP23" s="15">
        <v>22200</v>
      </c>
      <c r="AQ23" s="15">
        <f t="shared" si="36"/>
        <v>28533</v>
      </c>
      <c r="AR23" s="15">
        <f t="shared" si="36"/>
        <v>38533</v>
      </c>
      <c r="AS23" s="15">
        <f t="shared" ref="AS23" si="43">AS22+400</f>
        <v>51867</v>
      </c>
      <c r="AT23" s="22">
        <v>75200</v>
      </c>
      <c r="AU23" s="22">
        <v>75200</v>
      </c>
      <c r="AV23" s="22">
        <v>75200</v>
      </c>
    </row>
    <row r="24" spans="1:48" ht="23.25" thickBot="1" x14ac:dyDescent="0.7">
      <c r="A24" s="42">
        <v>20</v>
      </c>
      <c r="B24" s="32">
        <v>1</v>
      </c>
      <c r="C24" s="32" t="s">
        <v>48</v>
      </c>
      <c r="D24" s="32" t="s">
        <v>50</v>
      </c>
      <c r="E24" s="32" t="s">
        <v>53</v>
      </c>
      <c r="F24" s="33">
        <f t="shared" si="4"/>
        <v>2599290</v>
      </c>
      <c r="G24" s="33">
        <f t="shared" si="5"/>
        <v>75600</v>
      </c>
      <c r="H24" s="34">
        <f t="shared" si="6"/>
        <v>2674890</v>
      </c>
      <c r="I24" s="32">
        <v>30</v>
      </c>
      <c r="J24" s="43">
        <v>2</v>
      </c>
      <c r="K24" s="44">
        <f t="shared" si="7"/>
        <v>77978700</v>
      </c>
      <c r="L24" s="44">
        <f t="shared" si="8"/>
        <v>2268000</v>
      </c>
      <c r="M24" s="44">
        <f t="shared" si="0"/>
        <v>9000000</v>
      </c>
      <c r="N24" s="44">
        <f t="shared" si="1"/>
        <v>14000000</v>
      </c>
      <c r="O24" s="36">
        <f t="shared" si="9"/>
        <v>14332368</v>
      </c>
      <c r="P24" s="36">
        <f t="shared" si="10"/>
        <v>5000000</v>
      </c>
      <c r="Q24" s="36">
        <f t="shared" si="11"/>
        <v>0</v>
      </c>
      <c r="R24" s="35">
        <f t="shared" si="12"/>
        <v>13374450</v>
      </c>
      <c r="S24" s="35">
        <f t="shared" si="13"/>
        <v>6687225</v>
      </c>
      <c r="T24" s="45">
        <v>0</v>
      </c>
      <c r="U24" s="35">
        <f t="shared" si="14"/>
        <v>0</v>
      </c>
      <c r="V24" s="46">
        <v>0</v>
      </c>
      <c r="W24" s="44">
        <f t="shared" si="15"/>
        <v>510893</v>
      </c>
      <c r="X24" s="47">
        <f t="shared" si="16"/>
        <v>0</v>
      </c>
      <c r="Y24" s="35">
        <f t="shared" si="17"/>
        <v>142640743</v>
      </c>
      <c r="Z24" s="35">
        <f t="shared" si="18"/>
        <v>103246700</v>
      </c>
      <c r="AA24" s="44">
        <f t="shared" si="19"/>
        <v>7227269.0000000009</v>
      </c>
      <c r="AB24" s="35">
        <f t="shared" si="20"/>
        <v>118726249</v>
      </c>
      <c r="AC24" s="35">
        <f t="shared" si="2"/>
        <v>0</v>
      </c>
      <c r="AD24" s="48">
        <f t="shared" si="21"/>
        <v>135413474</v>
      </c>
      <c r="AE24" s="40">
        <f t="shared" si="22"/>
        <v>115351799</v>
      </c>
      <c r="AF24" s="40">
        <f t="shared" si="23"/>
        <v>240740100</v>
      </c>
      <c r="AG24" s="44">
        <f t="shared" si="24"/>
        <v>23746741</v>
      </c>
      <c r="AH24" s="49">
        <f t="shared" si="25"/>
        <v>166387484</v>
      </c>
      <c r="AI24" s="8">
        <f t="shared" si="3"/>
        <v>3374450</v>
      </c>
      <c r="AJ24" s="8">
        <v>2599290</v>
      </c>
      <c r="AK24" s="15">
        <v>5800</v>
      </c>
      <c r="AL24" s="15">
        <v>7800</v>
      </c>
      <c r="AM24" s="15">
        <v>15600</v>
      </c>
      <c r="AN24" s="15">
        <v>15600</v>
      </c>
      <c r="AO24" s="15">
        <v>22600</v>
      </c>
      <c r="AP24" s="15">
        <v>22600</v>
      </c>
      <c r="AQ24" s="15">
        <f t="shared" si="36"/>
        <v>28933</v>
      </c>
      <c r="AR24" s="15">
        <f t="shared" si="36"/>
        <v>38933</v>
      </c>
      <c r="AS24" s="15">
        <f t="shared" ref="AS24" si="44">AS23+400</f>
        <v>52267</v>
      </c>
      <c r="AT24" s="22">
        <v>75600</v>
      </c>
      <c r="AU24" s="22">
        <v>75600</v>
      </c>
      <c r="AV24" s="22">
        <v>75600</v>
      </c>
    </row>
    <row r="26" spans="1:48" x14ac:dyDescent="0.6">
      <c r="AI26" s="58" t="s">
        <v>53</v>
      </c>
    </row>
    <row r="27" spans="1:48" x14ac:dyDescent="0.6">
      <c r="AI27" s="59" t="s">
        <v>55</v>
      </c>
    </row>
    <row r="28" spans="1:48" x14ac:dyDescent="0.6">
      <c r="AI28" s="59" t="s">
        <v>56</v>
      </c>
    </row>
    <row r="29" spans="1:48" x14ac:dyDescent="0.6">
      <c r="AI29" s="59" t="s">
        <v>57</v>
      </c>
    </row>
  </sheetData>
  <sheetProtection algorithmName="SHA-512" hashValue="+pnS1A/BhLDchkKDhl619Y7fDSNme9uAXIcsWJHACwCSKQs3iZy38K/EU4Kd1kyFonu4jzXnlq8k06BtrsPCyw==" saltValue="74PnyNx2Z/VGL2kZHs3jOQ==" spinCount="100000" sheet="1" formatColumns="0"/>
  <mergeCells count="6">
    <mergeCell ref="W1:Z1"/>
    <mergeCell ref="G3:H3"/>
    <mergeCell ref="A1:J2"/>
    <mergeCell ref="X3:Y3"/>
    <mergeCell ref="Z3:AA3"/>
    <mergeCell ref="K1:Q1"/>
  </mergeCells>
  <phoneticPr fontId="37" type="noConversion"/>
  <dataValidations count="13">
    <dataValidation type="decimal" allowBlank="1" showInputMessage="1" showErrorMessage="1" sqref="K3:M3" xr:uid="{00000000-0002-0000-0000-000000000000}">
      <formula1>0</formula1>
      <formula2>99999999</formula2>
    </dataValidation>
    <dataValidation type="whole" allowBlank="1" showInputMessage="1" showErrorMessage="1" error="مقدار وارد شده مابین 0 و 300 باید باشد" prompt="مقدار وارد شده مابین 0 و 300 باید باشد" sqref="V5:V24" xr:uid="{00000000-0002-0000-0000-000002000000}">
      <formula1>0</formula1>
      <formula2>300</formula2>
    </dataValidation>
    <dataValidation type="whole" allowBlank="1" showInputMessage="1" showErrorMessage="1" sqref="A5:A24" xr:uid="{00000000-0002-0000-0000-000003000000}">
      <formula1>1</formula1>
      <formula2>20</formula2>
    </dataValidation>
    <dataValidation type="decimal" allowBlank="1" showInputMessage="1" showErrorMessage="1" sqref="J5:J24" xr:uid="{00000000-0002-0000-0000-000004000000}">
      <formula1>0</formula1>
      <formula2>20</formula2>
    </dataValidation>
    <dataValidation type="decimal" allowBlank="1" showInputMessage="1" showErrorMessage="1" error="تعداد روزهای ماه باید 29 یا 30 یا 31 باشد" sqref="F3" xr:uid="{00000000-0002-0000-0000-000005000000}">
      <formula1>29</formula1>
      <formula2>31</formula2>
    </dataValidation>
    <dataValidation type="decimal" allowBlank="1" showInputMessage="1" showErrorMessage="1" error="تعداد روزهای کارکرد باید 0 و تعداد روزهای این ماه باشد" sqref="I5:I24" xr:uid="{00000000-0002-0000-0000-000006000000}">
      <formula1>0</formula1>
      <formula2>$I$3</formula2>
    </dataValidation>
    <dataValidation type="list" showInputMessage="1" showErrorMessage="1" error="تعداد روزهای ماه باید 29 یا 30 یا 31 باشد" sqref="I3" xr:uid="{00000000-0002-0000-0000-000007000000}">
      <formula1>"29,30,31,30.5"</formula1>
    </dataValidation>
    <dataValidation type="decimal" allowBlank="1" showInputMessage="1" showErrorMessage="1" sqref="B5:B24" xr:uid="{00000000-0002-0000-0000-000008000000}">
      <formula1>0</formula1>
      <formula2>30</formula2>
    </dataValidation>
    <dataValidation type="decimal" allowBlank="1" showInputMessage="1" showErrorMessage="1" error="تعداد ایام وارد شده مابین 0 و 2.5 باید باشد" prompt="تعداد ایام وارد شده مابین 0 و 2.5 باید باشد" sqref="T5:T24" xr:uid="{00000000-0002-0000-0000-000009000000}">
      <formula1>0</formula1>
      <formula2>2.5</formula2>
    </dataValidation>
    <dataValidation type="list" showInputMessage="1" showErrorMessage="1" sqref="C5:C24" xr:uid="{678CF99E-6CCF-44B3-A729-3DC80F2ABB80}">
      <formula1>$AJ$2:$AJ$3</formula1>
    </dataValidation>
    <dataValidation type="list" showInputMessage="1" showErrorMessage="1" sqref="D5:D24" xr:uid="{2E370D01-FF95-4346-83AA-3C796FC1AF36}">
      <formula1>$AK$2:$AK$3</formula1>
    </dataValidation>
    <dataValidation type="list" showInputMessage="1" showErrorMessage="1" sqref="E5:E24" xr:uid="{FDA2EA0D-1ECB-464F-8FE4-D36EEB994709}">
      <formula1>$AI$26:$AI$29</formula1>
    </dataValidation>
    <dataValidation type="decimal" allowBlank="1" showInputMessage="1" showErrorMessage="1" sqref="N3:Q3" xr:uid="{00000000-0002-0000-0000-000001000000}">
      <formula1>0</formula1>
      <formula2>999999999</formula2>
    </dataValidation>
  </dataValidations>
  <hyperlinks>
    <hyperlink ref="Z3" r:id="rId1" xr:uid="{B60EAC1A-EB77-43F3-B7A5-E94388F2401A}"/>
  </hyperlinks>
  <pageMargins left="0.19685039370078741" right="0.19685039370078741" top="0.19685039370078741" bottom="0.19685039370078741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</vt:lpstr>
    </vt:vector>
  </TitlesOfParts>
  <Manager/>
  <Company>شرکت خدمات گستر تریفه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لیست حقوق کارگران</dc:title>
  <dc:creator>صلاح سلیمی‌زاده</dc:creator>
  <dc:description>کپی و تکثیر این لیست با ذکر منبع بلامانع است</dc:description>
  <cp:lastModifiedBy>Salah Salimizadeh</cp:lastModifiedBy>
  <cp:lastPrinted>2024-03-24T10:56:33Z</cp:lastPrinted>
  <dcterms:created xsi:type="dcterms:W3CDTF">2016-02-14T08:41:25Z</dcterms:created>
  <dcterms:modified xsi:type="dcterms:W3CDTF">2024-03-25T17:18:48Z</dcterms:modified>
</cp:coreProperties>
</file>